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70" windowWidth="9180" windowHeight="4770" activeTab="0"/>
  </bookViews>
  <sheets>
    <sheet name="BS" sheetId="1" r:id="rId1"/>
    <sheet name="S.Equity" sheetId="2" r:id="rId2"/>
    <sheet name="P&amp;L" sheetId="3" r:id="rId3"/>
    <sheet name="CFS" sheetId="4" r:id="rId4"/>
  </sheets>
  <externalReferences>
    <externalReference r:id="rId7"/>
    <externalReference r:id="rId8"/>
    <externalReference r:id="rId9"/>
    <externalReference r:id="rId10"/>
  </externalReferences>
  <definedNames>
    <definedName name="_xlnm.Print_Area" localSheetId="0">'BS'!$A$1:$J$81</definedName>
    <definedName name="_xlnm.Print_Area" localSheetId="3">'CFS'!$A$1:$L$86</definedName>
    <definedName name="_xlnm.Print_Area" localSheetId="2">'P&amp;L'!$A$2:$J$93</definedName>
    <definedName name="_xlnm.Print_Area" localSheetId="1">'S.Equity'!$A$1:$M$56</definedName>
    <definedName name="_xlnm.Print_Titles" localSheetId="2">'P&amp;L'!$20:$25</definedName>
  </definedNames>
  <calcPr fullCalcOnLoad="1"/>
</workbook>
</file>

<file path=xl/sharedStrings.xml><?xml version="1.0" encoding="utf-8"?>
<sst xmlns="http://schemas.openxmlformats.org/spreadsheetml/2006/main" count="269" uniqueCount="220">
  <si>
    <t xml:space="preserve">INSAS BERHAD </t>
  </si>
  <si>
    <t xml:space="preserve">    RM'000</t>
  </si>
  <si>
    <t>Current Assets</t>
  </si>
  <si>
    <t/>
  </si>
  <si>
    <t>Current Liabilities</t>
  </si>
  <si>
    <t>Minority Interests</t>
  </si>
  <si>
    <t>INSAS BERHAD</t>
  </si>
  <si>
    <t>Taxation</t>
  </si>
  <si>
    <t>RM'000</t>
  </si>
  <si>
    <t xml:space="preserve">      RM'000</t>
  </si>
  <si>
    <t>Inventories</t>
  </si>
  <si>
    <t>CUMULATIVE QUARTER</t>
  </si>
  <si>
    <t>As at</t>
  </si>
  <si>
    <t xml:space="preserve">As at preceding </t>
  </si>
  <si>
    <t>Marketable securities</t>
  </si>
  <si>
    <t xml:space="preserve">Deposits with licensed banks and </t>
  </si>
  <si>
    <t xml:space="preserve">  financial institutions</t>
  </si>
  <si>
    <t>Cash and bank balances</t>
  </si>
  <si>
    <t>Loans and borrowings</t>
  </si>
  <si>
    <t>ended</t>
  </si>
  <si>
    <t>quarter ended</t>
  </si>
  <si>
    <t>Revenue</t>
  </si>
  <si>
    <t>Preceding corresponding</t>
  </si>
  <si>
    <t>Year to-date</t>
  </si>
  <si>
    <t>year to-date</t>
  </si>
  <si>
    <t>Company No. 4081-M</t>
  </si>
  <si>
    <t>(Incorporated in Malaysia)</t>
  </si>
  <si>
    <t>9th Floor, Exchange Square</t>
  </si>
  <si>
    <t>Bukit Kewangan</t>
  </si>
  <si>
    <t>50200 Kuala Lumpur</t>
  </si>
  <si>
    <t xml:space="preserve">CONDENSED CONSOLIDATED  INCOME STATEMENTS </t>
  </si>
  <si>
    <t>- Basic</t>
  </si>
  <si>
    <t>- Diluted</t>
  </si>
  <si>
    <t>CONDENSED CONSOLIDATED BALANCE SHEETS</t>
  </si>
  <si>
    <t>Share</t>
  </si>
  <si>
    <t xml:space="preserve">Share </t>
  </si>
  <si>
    <t>Reserve</t>
  </si>
  <si>
    <t>Exchange</t>
  </si>
  <si>
    <t>Treasury</t>
  </si>
  <si>
    <t>Accumulated</t>
  </si>
  <si>
    <t>Currency translation differences</t>
  </si>
  <si>
    <t>Total</t>
  </si>
  <si>
    <t>Repurchase of shares</t>
  </si>
  <si>
    <t>.</t>
  </si>
  <si>
    <t>Cash flows from operating activities</t>
  </si>
  <si>
    <t>Non-cash items</t>
  </si>
  <si>
    <t>Finance costs</t>
  </si>
  <si>
    <t>Interest income</t>
  </si>
  <si>
    <t>Net changes in current assets</t>
  </si>
  <si>
    <t>Net changes in current liabilities</t>
  </si>
  <si>
    <t>Cash flows from investing activities</t>
  </si>
  <si>
    <t>Purchase of property, plant and equipment</t>
  </si>
  <si>
    <t>Proceeds from disposal of property, plant and equipment</t>
  </si>
  <si>
    <t>Cash flows from financing activities</t>
  </si>
  <si>
    <t>Monies held in trust</t>
  </si>
  <si>
    <t>Dividend received</t>
  </si>
  <si>
    <t>Exchange differences</t>
  </si>
  <si>
    <t>Cash and cash equivalents comprise of :-</t>
  </si>
  <si>
    <t>Deposits with licensed banks and financial institutions</t>
  </si>
  <si>
    <t>INDIVIDUAL QUARTER</t>
  </si>
  <si>
    <t>Adjustments for :</t>
  </si>
  <si>
    <t>(see Note 1)</t>
  </si>
  <si>
    <t>ICULS-equity</t>
  </si>
  <si>
    <t>component</t>
  </si>
  <si>
    <t>Distribution to holders of ICULS</t>
  </si>
  <si>
    <t>Note 1</t>
  </si>
  <si>
    <t>Current quarter</t>
  </si>
  <si>
    <t xml:space="preserve">Preceding </t>
  </si>
  <si>
    <t>Note 2</t>
  </si>
  <si>
    <t>financial year ended</t>
  </si>
  <si>
    <t>(Audited)</t>
  </si>
  <si>
    <t>BURSA MALAYSIA SECURITIES BERHAD</t>
  </si>
  <si>
    <t>Preceding financial</t>
  </si>
  <si>
    <t>Profit before taxation</t>
  </si>
  <si>
    <t>(see Note 2)</t>
  </si>
  <si>
    <t>Operating profit before working capital changes</t>
  </si>
  <si>
    <t>Tax recoverable</t>
  </si>
  <si>
    <t>Tax payables</t>
  </si>
  <si>
    <t>Loan drawdown</t>
  </si>
  <si>
    <t xml:space="preserve">Quarter ended </t>
  </si>
  <si>
    <t>Repayment of loans and bank borrowings</t>
  </si>
  <si>
    <t>Repayment of finance payables</t>
  </si>
  <si>
    <t>corresponding</t>
  </si>
  <si>
    <t>Overdrafts</t>
  </si>
  <si>
    <t>Fixed deposits pledged</t>
  </si>
  <si>
    <t>ASSETS</t>
  </si>
  <si>
    <t>Non-current Assets</t>
  </si>
  <si>
    <t>TOTAL ASSETS</t>
  </si>
  <si>
    <t>EQUITY AND LIABILITIES</t>
  </si>
  <si>
    <t>Total Equity</t>
  </si>
  <si>
    <t>Non-current Liabilities</t>
  </si>
  <si>
    <t>TOTAL LIABILITIES</t>
  </si>
  <si>
    <t>TOTAL EQUITY AND LIABILITIES</t>
  </si>
  <si>
    <t>As at 1 July 2006</t>
  </si>
  <si>
    <t>Minority</t>
  </si>
  <si>
    <t xml:space="preserve">Total </t>
  </si>
  <si>
    <t>Attributable to :</t>
  </si>
  <si>
    <t>Cash and cash equivalents at beginning of the period</t>
  </si>
  <si>
    <t>Cash and cash equivalents at end of the period</t>
  </si>
  <si>
    <t>(see Note 3)</t>
  </si>
  <si>
    <t>Note 3</t>
  </si>
  <si>
    <t xml:space="preserve">                          Company No. 4081-M</t>
  </si>
  <si>
    <t xml:space="preserve">                           (Incorporated in Malaysia)</t>
  </si>
  <si>
    <t>Cost of sales</t>
  </si>
  <si>
    <t>Administrative expenses</t>
  </si>
  <si>
    <t>Other operating expenses</t>
  </si>
  <si>
    <t>Minority interests</t>
  </si>
  <si>
    <t>Trade receivables</t>
  </si>
  <si>
    <t>Other receivables, deposits and prepayments</t>
  </si>
  <si>
    <t xml:space="preserve">Trade payables </t>
  </si>
  <si>
    <t xml:space="preserve">(The Condensed Consolidated Cash Flow Statements should be read in conjunction with the </t>
  </si>
  <si>
    <t>Other payables and accruals</t>
  </si>
  <si>
    <t>to the Interim Financial Statements)</t>
  </si>
  <si>
    <t xml:space="preserve">(The Condensed Consolidated Income Statements should be read in conjunction with the audited financial statements for the year </t>
  </si>
  <si>
    <t>capital</t>
  </si>
  <si>
    <t>premium</t>
  </si>
  <si>
    <t>fund</t>
  </si>
  <si>
    <t>translation</t>
  </si>
  <si>
    <t>reserve</t>
  </si>
  <si>
    <t>shares</t>
  </si>
  <si>
    <t>losses</t>
  </si>
  <si>
    <t>interests</t>
  </si>
  <si>
    <t>equity</t>
  </si>
  <si>
    <t>(The Condensed Consolidated Statements of Changes in Equity should be read in conjunction with the audited financial statements for the year ended</t>
  </si>
  <si>
    <t>explanatory notes attached to the Interim Financial Statements)</t>
  </si>
  <si>
    <t>Exceptional items</t>
  </si>
  <si>
    <t>Proceeds from disposal of investment properties</t>
  </si>
  <si>
    <t>Net cash used in share buyback</t>
  </si>
  <si>
    <t>Property, plant and equipment</t>
  </si>
  <si>
    <t>Investment properties</t>
  </si>
  <si>
    <t>Land held for development</t>
  </si>
  <si>
    <t>Long term investments</t>
  </si>
  <si>
    <t>Investment in associate companies</t>
  </si>
  <si>
    <t>Intangible assets</t>
  </si>
  <si>
    <t>Deferred tax assets</t>
  </si>
  <si>
    <t>Share capital</t>
  </si>
  <si>
    <t>Reserves</t>
  </si>
  <si>
    <t>8% Irredeemable Convertible Unsecured</t>
  </si>
  <si>
    <t>Accumulated losses</t>
  </si>
  <si>
    <t>Finance payables</t>
  </si>
  <si>
    <t>Deferred tax liabilities</t>
  </si>
  <si>
    <t xml:space="preserve">(The Condensed Consolidated Balance Sheets should be read in conjunction with the audited financial </t>
  </si>
  <si>
    <t>Long term borrowings</t>
  </si>
  <si>
    <t>Acquisition of equity interest in subsidiary</t>
  </si>
  <si>
    <t xml:space="preserve"> companies </t>
  </si>
  <si>
    <t xml:space="preserve">Share of profit less losses of </t>
  </si>
  <si>
    <t xml:space="preserve"> associate companies</t>
  </si>
  <si>
    <t>Net assets per share (RM)*</t>
  </si>
  <si>
    <t>Accrued billings</t>
  </si>
  <si>
    <t>Progress billings</t>
  </si>
  <si>
    <t xml:space="preserve">   (excluding ICULS and Minority Interests) divided by the total number of ordinary shares, net of shares bought back.</t>
  </si>
  <si>
    <t>Payment for development expenditure</t>
  </si>
  <si>
    <t>Payment on investment properties</t>
  </si>
  <si>
    <t xml:space="preserve"> is disclosed as a distribution of equity in the Statement of Changes in Equity.</t>
  </si>
  <si>
    <t>Year ended</t>
  </si>
  <si>
    <t>Property development costs</t>
  </si>
  <si>
    <t>Other income</t>
  </si>
  <si>
    <t xml:space="preserve">                          INSAS BERHAD </t>
  </si>
  <si>
    <t>Equity holders of the Company</t>
  </si>
  <si>
    <t>* Net assets per share attributable to ordinary equity holders of the Company (RM) is computed based on Total Shareholders' Funds</t>
  </si>
  <si>
    <t>Equity Attributable To Equity Holders of the Company</t>
  </si>
  <si>
    <t>30/06/2007</t>
  </si>
  <si>
    <t>statements for the year ended 30 June 2007 and the accompanying explanatory notes attached</t>
  </si>
  <si>
    <t>As at 1 July 2007</t>
  </si>
  <si>
    <t>30 June 2007 and the accompanying explanatory notes attached to the Interim Financial Statements)</t>
  </si>
  <si>
    <t>audited financial statements for the year ended 30 June 2007 and the accompanying</t>
  </si>
  <si>
    <t>Current period</t>
  </si>
  <si>
    <t>period ended</t>
  </si>
  <si>
    <t>ended 30 June 2007 and the accompanying explanatory notes attached to the Interim Financial Statements)</t>
  </si>
  <si>
    <t xml:space="preserve">  marketable securities</t>
  </si>
  <si>
    <t>Prepaid land lease payments</t>
  </si>
  <si>
    <t>Tax refunded/(paid)</t>
  </si>
  <si>
    <t>Dividend received from an associated company</t>
  </si>
  <si>
    <t xml:space="preserve">  quoted securities held for long term</t>
  </si>
  <si>
    <t xml:space="preserve">Unrealised exchange (loss)/gain on translation </t>
  </si>
  <si>
    <t xml:space="preserve">  of quoted securities held for long term </t>
  </si>
  <si>
    <t>Net profit for the period</t>
  </si>
  <si>
    <t>Dividends paid to minority shareholders</t>
  </si>
  <si>
    <t>1st Qtr 2008</t>
  </si>
  <si>
    <t>2nd Qtr 2008</t>
  </si>
  <si>
    <t>3rd Qtr 2008</t>
  </si>
  <si>
    <t>Proceeds from disposal of long term investments</t>
  </si>
  <si>
    <t>Subscription by minority shareholders for additional equity interests in</t>
  </si>
  <si>
    <t xml:space="preserve"> subsidiary companies</t>
  </si>
  <si>
    <t>Cash received from redemption of preference shares in an associate company</t>
  </si>
  <si>
    <t xml:space="preserve">Writeback/(Provision) for diminution in value of </t>
  </si>
  <si>
    <t>Subscription of shares in associate companies</t>
  </si>
  <si>
    <t>Net cash generated from investing activities</t>
  </si>
  <si>
    <t>Net cash used in financing activities</t>
  </si>
  <si>
    <t>Cash received from divestment of an associate company</t>
  </si>
  <si>
    <t>Gain on disposal of quoted securities</t>
  </si>
  <si>
    <t>Exceptional items represent:-</t>
  </si>
  <si>
    <t xml:space="preserve">  Loan Stocks 1999/2009</t>
  </si>
  <si>
    <t>Changes in working capital :-</t>
  </si>
  <si>
    <t>Deemed disposal of equity interest in</t>
  </si>
  <si>
    <t>UNAUDITED FINANCIAL REPORT  FOR THE PERIOD ENDED 31 MARCH 2008.</t>
  </si>
  <si>
    <t>31/3/2008</t>
  </si>
  <si>
    <t>UNAUDITED FINANCIAL REPORT FOR THE PERIOD ENDED 31 MARCH 2008.</t>
  </si>
  <si>
    <t>CONDENSED CONSOLIDATED STATEMENTS OF CHANGES IN EQUITY FOR THE PERIOD ENDED 31 MARCH 2008.</t>
  </si>
  <si>
    <t>Balance as at 31 March 2008</t>
  </si>
  <si>
    <t>9 months ended 31 March 2008</t>
  </si>
  <si>
    <t>9 months ended 31 March 2007</t>
  </si>
  <si>
    <t>Balance as at 31 March 2007</t>
  </si>
  <si>
    <t>CONDENSED CONSOLIDATED CASH FLOW STATEMENTS FOR THE PERIOD ENDED 31 MARCH 2008.</t>
  </si>
  <si>
    <t>31/3/2007</t>
  </si>
  <si>
    <t>Net cash used in acquisition of equity interest in subsidiary companies</t>
  </si>
  <si>
    <t>6 mths 2008</t>
  </si>
  <si>
    <t>Profit/(Loss) before taxation</t>
  </si>
  <si>
    <t>Profit/(Loss) for the period</t>
  </si>
  <si>
    <t>Net cash generated from/(used in) operating activities</t>
  </si>
  <si>
    <t>Net increase/(decrease) in cash and cash equivalents</t>
  </si>
  <si>
    <t>The Finance costs exclude the 8% Irredeemable Convertible Unsecured Loan Stock ("ICULS") interest for the period ended 31 March 2008 of RM6,249,000</t>
  </si>
  <si>
    <t xml:space="preserve"> (2007 : RM6,232,000).  In accordance with the provisions of FRS 132 : Financial Instruments : Disclosure and Presentation, the ICULS interest of RM6,249,000 </t>
  </si>
  <si>
    <t>Gain on disposal of investment property</t>
  </si>
  <si>
    <t>Included in Profit/(Loss) before taxation are the following items :-</t>
  </si>
  <si>
    <t xml:space="preserve">Writeback/(Provision) for diminution in value of quoted </t>
  </si>
  <si>
    <t>28 May 2008</t>
  </si>
  <si>
    <t>Earnings/(loss) per share (in sen)</t>
  </si>
  <si>
    <t>&lt; ----------------------------- Attributable to Equity Holders of the Company ------------------------------------- &gt;</t>
  </si>
  <si>
    <t>Cash generated from/(used in) operations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</si>
</sst>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* #,##0.0_);_(* \(#,##0.0\);_(* &quot;-&quot;??_);_(@_)"/>
    <numFmt numFmtId="166" formatCode="_(* #,##0_);_(* \(#,##0\);_(* &quot;-&quot;??_);_(@_)"/>
    <numFmt numFmtId="167" formatCode="#,##0.0"/>
    <numFmt numFmtId="168" formatCode="0.0%"/>
    <numFmt numFmtId="169" formatCode="mmmm\ d\,\ yyyy"/>
    <numFmt numFmtId="170" formatCode="0.0000"/>
    <numFmt numFmtId="171" formatCode="0.000"/>
    <numFmt numFmtId="172" formatCode="mm/dd/yy"/>
    <numFmt numFmtId="173" formatCode="0_);[Red]\(0\)"/>
  </numFmts>
  <fonts count="6">
    <font>
      <sz val="10"/>
      <name val="Arial"/>
      <family val="0"/>
    </font>
    <font>
      <b/>
      <sz val="10"/>
      <name val="MS Sans Serif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38" fontId="0" fillId="0" borderId="0" xfId="0" applyNumberFormat="1" applyAlignment="1">
      <alignment/>
    </xf>
    <xf numFmtId="38" fontId="1" fillId="0" borderId="0" xfId="0" applyNumberFormat="1" applyFont="1" applyAlignment="1">
      <alignment horizontal="centerContinuous"/>
    </xf>
    <xf numFmtId="3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0" fillId="0" borderId="0" xfId="0" applyAlignment="1" quotePrefix="1">
      <alignment/>
    </xf>
    <xf numFmtId="0" fontId="0" fillId="0" borderId="0" xfId="0" applyFont="1" applyAlignment="1">
      <alignment/>
    </xf>
    <xf numFmtId="39" fontId="1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38" fontId="0" fillId="0" borderId="0" xfId="0" applyNumberFormat="1" applyFont="1" applyAlignment="1">
      <alignment/>
    </xf>
    <xf numFmtId="38" fontId="0" fillId="0" borderId="0" xfId="0" applyNumberFormat="1" applyFont="1" applyBorder="1" applyAlignment="1">
      <alignment/>
    </xf>
    <xf numFmtId="38" fontId="0" fillId="0" borderId="1" xfId="0" applyNumberFormat="1" applyFont="1" applyBorder="1" applyAlignment="1">
      <alignment/>
    </xf>
    <xf numFmtId="38" fontId="0" fillId="0" borderId="2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166" fontId="0" fillId="0" borderId="0" xfId="15" applyNumberFormat="1" applyFont="1" applyAlignment="1">
      <alignment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166" fontId="0" fillId="0" borderId="0" xfId="15" applyNumberFormat="1" applyFont="1" applyBorder="1" applyAlignment="1">
      <alignment/>
    </xf>
    <xf numFmtId="0" fontId="0" fillId="0" borderId="4" xfId="0" applyBorder="1" applyAlignment="1">
      <alignment/>
    </xf>
    <xf numFmtId="0" fontId="2" fillId="0" borderId="0" xfId="0" applyFont="1" applyAlignment="1">
      <alignment horizontal="center"/>
    </xf>
    <xf numFmtId="15" fontId="2" fillId="0" borderId="0" xfId="0" applyNumberFormat="1" applyFont="1" applyAlignment="1">
      <alignment horizontal="center"/>
    </xf>
    <xf numFmtId="39" fontId="0" fillId="0" borderId="0" xfId="0" applyNumberFormat="1" applyFont="1" applyAlignment="1" quotePrefix="1">
      <alignment horizontal="left"/>
    </xf>
    <xf numFmtId="39" fontId="0" fillId="0" borderId="0" xfId="0" applyNumberFormat="1" applyFont="1" applyAlignment="1">
      <alignment horizontal="left"/>
    </xf>
    <xf numFmtId="39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39" fontId="3" fillId="0" borderId="0" xfId="0" applyNumberFormat="1" applyFont="1" applyAlignment="1">
      <alignment/>
    </xf>
    <xf numFmtId="38" fontId="0" fillId="0" borderId="0" xfId="0" applyNumberFormat="1" applyFont="1" applyAlignment="1">
      <alignment/>
    </xf>
    <xf numFmtId="39" fontId="3" fillId="0" borderId="0" xfId="0" applyNumberFormat="1" applyFont="1" applyAlignment="1" quotePrefix="1">
      <alignment horizontal="left"/>
    </xf>
    <xf numFmtId="38" fontId="2" fillId="0" borderId="0" xfId="0" applyNumberFormat="1" applyFont="1" applyAlignment="1">
      <alignment horizontal="center"/>
    </xf>
    <xf numFmtId="15" fontId="0" fillId="0" borderId="0" xfId="0" applyNumberFormat="1" applyAlignment="1">
      <alignment/>
    </xf>
    <xf numFmtId="0" fontId="2" fillId="0" borderId="4" xfId="0" applyFont="1" applyBorder="1" applyAlignment="1">
      <alignment/>
    </xf>
    <xf numFmtId="169" fontId="2" fillId="0" borderId="0" xfId="0" applyNumberFormat="1" applyFont="1" applyAlignment="1">
      <alignment horizontal="left"/>
    </xf>
    <xf numFmtId="15" fontId="2" fillId="0" borderId="0" xfId="0" applyNumberFormat="1" applyFont="1" applyAlignment="1">
      <alignment/>
    </xf>
    <xf numFmtId="39" fontId="2" fillId="0" borderId="0" xfId="0" applyNumberFormat="1" applyFont="1" applyAlignment="1">
      <alignment/>
    </xf>
    <xf numFmtId="39" fontId="2" fillId="0" borderId="0" xfId="0" applyNumberFormat="1" applyFont="1" applyAlignment="1">
      <alignment horizontal="center"/>
    </xf>
    <xf numFmtId="39" fontId="2" fillId="0" borderId="4" xfId="0" applyNumberFormat="1" applyFont="1" applyBorder="1" applyAlignment="1">
      <alignment horizontal="center"/>
    </xf>
    <xf numFmtId="0" fontId="0" fillId="0" borderId="4" xfId="0" applyFont="1" applyBorder="1" applyAlignment="1">
      <alignment/>
    </xf>
    <xf numFmtId="39" fontId="2" fillId="0" borderId="0" xfId="0" applyNumberFormat="1" applyFont="1" applyAlignment="1">
      <alignment/>
    </xf>
    <xf numFmtId="0" fontId="2" fillId="0" borderId="0" xfId="0" applyFont="1" applyAlignment="1">
      <alignment/>
    </xf>
    <xf numFmtId="39" fontId="2" fillId="0" borderId="0" xfId="0" applyNumberFormat="1" applyFont="1" applyAlignment="1" quotePrefix="1">
      <alignment horizontal="left"/>
    </xf>
    <xf numFmtId="166" fontId="2" fillId="0" borderId="0" xfId="15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15" applyNumberFormat="1" applyBorder="1" applyAlignment="1">
      <alignment/>
    </xf>
    <xf numFmtId="166" fontId="0" fillId="0" borderId="5" xfId="15" applyNumberFormat="1" applyBorder="1" applyAlignment="1">
      <alignment/>
    </xf>
    <xf numFmtId="166" fontId="0" fillId="0" borderId="0" xfId="0" applyNumberFormat="1" applyAlignment="1">
      <alignment/>
    </xf>
    <xf numFmtId="166" fontId="2" fillId="0" borderId="0" xfId="15" applyNumberFormat="1" applyFont="1" applyAlignment="1" quotePrefix="1">
      <alignment/>
    </xf>
    <xf numFmtId="166" fontId="0" fillId="0" borderId="6" xfId="15" applyNumberFormat="1" applyBorder="1" applyAlignment="1">
      <alignment/>
    </xf>
    <xf numFmtId="166" fontId="0" fillId="0" borderId="7" xfId="15" applyNumberFormat="1" applyBorder="1" applyAlignment="1">
      <alignment/>
    </xf>
    <xf numFmtId="166" fontId="0" fillId="0" borderId="8" xfId="15" applyNumberFormat="1" applyBorder="1" applyAlignment="1">
      <alignment/>
    </xf>
    <xf numFmtId="0" fontId="0" fillId="0" borderId="0" xfId="0" applyAlignment="1" quotePrefix="1">
      <alignment horizontal="left"/>
    </xf>
    <xf numFmtId="166" fontId="0" fillId="0" borderId="2" xfId="15" applyNumberFormat="1" applyBorder="1" applyAlignment="1">
      <alignment/>
    </xf>
    <xf numFmtId="166" fontId="2" fillId="0" borderId="0" xfId="15" applyNumberFormat="1" applyFont="1" applyAlignment="1" quotePrefix="1">
      <alignment horizontal="left"/>
    </xf>
    <xf numFmtId="166" fontId="0" fillId="0" borderId="0" xfId="15" applyNumberFormat="1" applyFont="1" applyAlignment="1" quotePrefix="1">
      <alignment horizontal="left"/>
    </xf>
    <xf numFmtId="0" fontId="2" fillId="0" borderId="4" xfId="0" applyFont="1" applyBorder="1" applyAlignment="1" quotePrefix="1">
      <alignment horizontal="left"/>
    </xf>
    <xf numFmtId="39" fontId="2" fillId="0" borderId="4" xfId="0" applyNumberFormat="1" applyFont="1" applyBorder="1" applyAlignment="1" quotePrefix="1">
      <alignment horizontal="left"/>
    </xf>
    <xf numFmtId="39" fontId="2" fillId="0" borderId="0" xfId="0" applyNumberFormat="1" applyFont="1" applyAlignment="1" quotePrefix="1">
      <alignment horizontal="left"/>
    </xf>
    <xf numFmtId="166" fontId="0" fillId="0" borderId="0" xfId="15" applyNumberFormat="1" applyFont="1" applyAlignment="1">
      <alignment horizontal="center"/>
    </xf>
    <xf numFmtId="15" fontId="2" fillId="0" borderId="3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5" fontId="2" fillId="0" borderId="5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166" fontId="0" fillId="0" borderId="9" xfId="15" applyNumberFormat="1" applyBorder="1" applyAlignment="1">
      <alignment/>
    </xf>
    <xf numFmtId="43" fontId="0" fillId="0" borderId="5" xfId="15" applyNumberFormat="1" applyBorder="1" applyAlignment="1">
      <alignment/>
    </xf>
    <xf numFmtId="15" fontId="2" fillId="0" borderId="0" xfId="0" applyNumberFormat="1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15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center"/>
    </xf>
    <xf numFmtId="172" fontId="2" fillId="0" borderId="0" xfId="0" applyNumberFormat="1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166" fontId="0" fillId="0" borderId="0" xfId="15" applyNumberFormat="1" applyFont="1" applyAlignment="1">
      <alignment/>
    </xf>
    <xf numFmtId="43" fontId="0" fillId="0" borderId="0" xfId="15" applyFon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0" xfId="15" applyNumberFormat="1" applyFont="1" applyAlignment="1" quotePrefix="1">
      <alignment horizontal="center"/>
    </xf>
    <xf numFmtId="172" fontId="0" fillId="0" borderId="0" xfId="0" applyNumberFormat="1" applyFont="1" applyAlignment="1" quotePrefix="1">
      <alignment horizontal="center"/>
    </xf>
    <xf numFmtId="15" fontId="0" fillId="0" borderId="0" xfId="0" applyNumberFormat="1" applyFont="1" applyAlignment="1" quotePrefix="1">
      <alignment horizontal="center"/>
    </xf>
    <xf numFmtId="166" fontId="2" fillId="0" borderId="0" xfId="15" applyNumberFormat="1" applyFont="1" applyAlignment="1" quotePrefix="1">
      <alignment horizontal="center"/>
    </xf>
    <xf numFmtId="15" fontId="2" fillId="0" borderId="0" xfId="0" applyNumberFormat="1" applyFont="1" applyAlignment="1" quotePrefix="1">
      <alignment horizontal="left"/>
    </xf>
    <xf numFmtId="0" fontId="2" fillId="0" borderId="5" xfId="0" applyFont="1" applyBorder="1" applyAlignment="1" quotePrefix="1">
      <alignment horizontal="center"/>
    </xf>
    <xf numFmtId="15" fontId="2" fillId="0" borderId="5" xfId="0" applyNumberFormat="1" applyFont="1" applyBorder="1" applyAlignment="1" quotePrefix="1">
      <alignment horizontal="center"/>
    </xf>
    <xf numFmtId="166" fontId="0" fillId="0" borderId="0" xfId="0" applyNumberFormat="1" applyBorder="1" applyAlignment="1">
      <alignment/>
    </xf>
    <xf numFmtId="166" fontId="0" fillId="0" borderId="5" xfId="15" applyNumberFormat="1" applyFont="1" applyBorder="1" applyAlignment="1">
      <alignment/>
    </xf>
    <xf numFmtId="0" fontId="0" fillId="0" borderId="0" xfId="0" applyAlignment="1">
      <alignment horizontal="center"/>
    </xf>
    <xf numFmtId="40" fontId="0" fillId="0" borderId="5" xfId="15" applyNumberFormat="1" applyBorder="1" applyAlignment="1">
      <alignment/>
    </xf>
    <xf numFmtId="166" fontId="0" fillId="0" borderId="10" xfId="15" applyNumberFormat="1" applyBorder="1" applyAlignment="1">
      <alignment/>
    </xf>
    <xf numFmtId="166" fontId="0" fillId="0" borderId="5" xfId="15" applyNumberFormat="1" applyBorder="1" applyAlignment="1">
      <alignment horizontal="right"/>
    </xf>
    <xf numFmtId="0" fontId="0" fillId="0" borderId="0" xfId="0" applyAlignment="1">
      <alignment horizontal="left"/>
    </xf>
    <xf numFmtId="37" fontId="0" fillId="0" borderId="10" xfId="0" applyNumberFormat="1" applyBorder="1" applyAlignment="1">
      <alignment/>
    </xf>
    <xf numFmtId="166" fontId="2" fillId="0" borderId="3" xfId="15" applyNumberFormat="1" applyFont="1" applyBorder="1" applyAlignment="1">
      <alignment/>
    </xf>
    <xf numFmtId="166" fontId="2" fillId="0" borderId="11" xfId="15" applyNumberFormat="1" applyFont="1" applyBorder="1" applyAlignment="1">
      <alignment/>
    </xf>
    <xf numFmtId="166" fontId="2" fillId="0" borderId="12" xfId="15" applyNumberFormat="1" applyFont="1" applyBorder="1" applyAlignment="1">
      <alignment/>
    </xf>
    <xf numFmtId="43" fontId="2" fillId="0" borderId="3" xfId="15" applyNumberFormat="1" applyFont="1" applyBorder="1" applyAlignment="1">
      <alignment/>
    </xf>
    <xf numFmtId="38" fontId="0" fillId="0" borderId="7" xfId="0" applyNumberFormat="1" applyFont="1" applyBorder="1" applyAlignment="1">
      <alignment/>
    </xf>
    <xf numFmtId="39" fontId="2" fillId="0" borderId="3" xfId="15" applyNumberFormat="1" applyFont="1" applyBorder="1" applyAlignment="1">
      <alignment/>
    </xf>
    <xf numFmtId="166" fontId="0" fillId="0" borderId="0" xfId="15" applyNumberFormat="1" applyFont="1" applyAlignment="1">
      <alignment horizontal="left"/>
    </xf>
    <xf numFmtId="38" fontId="0" fillId="0" borderId="10" xfId="0" applyNumberFormat="1" applyFont="1" applyBorder="1" applyAlignment="1">
      <alignment/>
    </xf>
    <xf numFmtId="0" fontId="0" fillId="0" borderId="0" xfId="0" applyFont="1" applyAlignment="1" quotePrefix="1">
      <alignment horizontal="left"/>
    </xf>
    <xf numFmtId="39" fontId="2" fillId="0" borderId="0" xfId="0" applyNumberFormat="1" applyFont="1" applyAlignment="1">
      <alignment horizontal="left"/>
    </xf>
    <xf numFmtId="39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8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166" fontId="2" fillId="0" borderId="13" xfId="15" applyNumberFormat="1" applyFont="1" applyBorder="1" applyAlignment="1">
      <alignment/>
    </xf>
    <xf numFmtId="166" fontId="0" fillId="0" borderId="14" xfId="15" applyNumberFormat="1" applyBorder="1" applyAlignment="1">
      <alignment/>
    </xf>
    <xf numFmtId="0" fontId="0" fillId="0" borderId="0" xfId="0" applyFont="1" applyBorder="1" applyAlignment="1">
      <alignment/>
    </xf>
    <xf numFmtId="37" fontId="2" fillId="0" borderId="0" xfId="0" applyNumberFormat="1" applyFont="1" applyAlignment="1">
      <alignment/>
    </xf>
    <xf numFmtId="37" fontId="2" fillId="0" borderId="7" xfId="0" applyNumberFormat="1" applyFont="1" applyBorder="1" applyAlignment="1">
      <alignment/>
    </xf>
    <xf numFmtId="37" fontId="2" fillId="0" borderId="15" xfId="0" applyNumberFormat="1" applyFont="1" applyBorder="1" applyAlignment="1">
      <alignment/>
    </xf>
    <xf numFmtId="37" fontId="2" fillId="0" borderId="4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43" fontId="0" fillId="0" borderId="5" xfId="15" applyNumberFormat="1" applyFont="1" applyBorder="1" applyAlignment="1">
      <alignment/>
    </xf>
    <xf numFmtId="166" fontId="0" fillId="0" borderId="0" xfId="15" applyNumberFormat="1" applyFont="1" applyBorder="1" applyAlignment="1">
      <alignment/>
    </xf>
    <xf numFmtId="169" fontId="2" fillId="0" borderId="0" xfId="0" applyNumberFormat="1" applyFont="1" applyAlignment="1" quotePrefix="1">
      <alignment horizontal="left"/>
    </xf>
    <xf numFmtId="0" fontId="0" fillId="0" borderId="0" xfId="0" applyFont="1" applyAlignment="1">
      <alignment horizontal="left"/>
    </xf>
    <xf numFmtId="166" fontId="2" fillId="0" borderId="7" xfId="15" applyNumberFormat="1" applyFont="1" applyBorder="1" applyAlignment="1">
      <alignment/>
    </xf>
    <xf numFmtId="166" fontId="2" fillId="0" borderId="4" xfId="15" applyNumberFormat="1" applyFont="1" applyBorder="1" applyAlignment="1">
      <alignment/>
    </xf>
    <xf numFmtId="43" fontId="2" fillId="0" borderId="0" xfId="15" applyNumberFormat="1" applyFont="1" applyAlignment="1">
      <alignment/>
    </xf>
    <xf numFmtId="0" fontId="2" fillId="0" borderId="0" xfId="0" applyFont="1" applyAlignment="1">
      <alignment horizontal="right"/>
    </xf>
    <xf numFmtId="38" fontId="0" fillId="0" borderId="0" xfId="0" applyNumberFormat="1" applyFont="1" applyAlignment="1">
      <alignment horizontal="center"/>
    </xf>
    <xf numFmtId="166" fontId="0" fillId="0" borderId="0" xfId="15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166" fontId="2" fillId="0" borderId="0" xfId="0" applyNumberFormat="1" applyFont="1" applyAlignment="1">
      <alignment/>
    </xf>
    <xf numFmtId="166" fontId="2" fillId="0" borderId="7" xfId="0" applyNumberFormat="1" applyFont="1" applyBorder="1" applyAlignment="1">
      <alignment/>
    </xf>
    <xf numFmtId="166" fontId="2" fillId="0" borderId="4" xfId="0" applyNumberFormat="1" applyFont="1" applyBorder="1" applyAlignment="1">
      <alignment/>
    </xf>
    <xf numFmtId="166" fontId="2" fillId="0" borderId="8" xfId="0" applyNumberFormat="1" applyFont="1" applyBorder="1" applyAlignment="1">
      <alignment/>
    </xf>
    <xf numFmtId="43" fontId="2" fillId="0" borderId="0" xfId="0" applyNumberFormat="1" applyFont="1" applyAlignment="1">
      <alignment/>
    </xf>
    <xf numFmtId="0" fontId="2" fillId="0" borderId="0" xfId="0" applyFont="1" applyAlignment="1" quotePrefix="1">
      <alignment horizontal="center"/>
    </xf>
    <xf numFmtId="39" fontId="3" fillId="0" borderId="0" xfId="0" applyNumberFormat="1" applyFont="1" applyAlignment="1">
      <alignment horizontal="center"/>
    </xf>
    <xf numFmtId="39" fontId="2" fillId="0" borderId="0" xfId="0" applyNumberFormat="1" applyFont="1" applyAlignment="1">
      <alignment horizontal="center"/>
    </xf>
    <xf numFmtId="39" fontId="3" fillId="0" borderId="0" xfId="0" applyNumberFormat="1" applyFont="1" applyAlignment="1" quotePrefix="1">
      <alignment horizontal="center"/>
    </xf>
    <xf numFmtId="39" fontId="2" fillId="0" borderId="0" xfId="0" applyNumberFormat="1" applyFont="1" applyAlignment="1" quotePrefix="1">
      <alignment horizontal="center"/>
    </xf>
    <xf numFmtId="166" fontId="2" fillId="0" borderId="0" xfId="15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6" xfId="0" applyFont="1" applyBorder="1" applyAlignment="1" quotePrefix="1">
      <alignment horizontal="center"/>
    </xf>
    <xf numFmtId="0" fontId="2" fillId="0" borderId="15" xfId="0" applyFont="1" applyBorder="1" applyAlignment="1" quotePrefix="1">
      <alignment horizontal="center"/>
    </xf>
    <xf numFmtId="0" fontId="2" fillId="0" borderId="17" xfId="0" applyFont="1" applyBorder="1" applyAlignment="1" quotePrefix="1">
      <alignment horizont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2" fillId="0" borderId="0" xfId="15" applyNumberFormat="1" applyFont="1" applyAlignment="1" quotePrefix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n062007\Eps06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undfl030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n0308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Eps03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7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6">
          <cell r="C36">
            <v>598512.8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E"/>
      <sheetName val="prov tax &amp; def tax"/>
      <sheetName val="loan"/>
      <sheetName val="Defer exp"/>
      <sheetName val="assoco"/>
      <sheetName val="mi&amp;gw"/>
      <sheetName val="Sheet7"/>
      <sheetName val="summary"/>
      <sheetName val="cashflow"/>
      <sheetName val="LTI"/>
      <sheetName val="mktsec"/>
      <sheetName val="HP"/>
      <sheetName val="L&amp;d"/>
      <sheetName val="dividend"/>
      <sheetName val="overdraft"/>
      <sheetName val="Disposal-FY07"/>
      <sheetName val="Deem disposal - MHSB"/>
      <sheetName val="Deem disposal - II"/>
      <sheetName val="InvProp&amp;Intangible"/>
      <sheetName val="bad&amp;doubtful debts"/>
      <sheetName val="cash flow (co)"/>
      <sheetName val="Acq in FY06"/>
      <sheetName val="Acq in FY07"/>
      <sheetName val="Sheet31"/>
      <sheetName val="Sheet32"/>
      <sheetName val="Sheet33"/>
      <sheetName val="Sheet34"/>
      <sheetName val="Sheet35"/>
      <sheetName val="Sheet36"/>
      <sheetName val="Sheet37"/>
      <sheetName val="Sheet38"/>
      <sheetName val="Sheet39"/>
      <sheetName val="Sheet40"/>
    </sheetNames>
    <sheetDataSet>
      <sheetData sheetId="5">
        <row r="9">
          <cell r="D9">
            <v>-66.1383691787</v>
          </cell>
          <cell r="E9">
            <v>-12</v>
          </cell>
        </row>
      </sheetData>
      <sheetData sheetId="8">
        <row r="8">
          <cell r="G8">
            <v>22523.17949559161</v>
          </cell>
        </row>
        <row r="34">
          <cell r="G34">
            <v>1683.009826620002</v>
          </cell>
        </row>
        <row r="35">
          <cell r="G35">
            <v>-5300.891305231</v>
          </cell>
        </row>
        <row r="37">
          <cell r="I37">
            <v>17068.053097673575</v>
          </cell>
        </row>
        <row r="41">
          <cell r="G41">
            <v>-3.3922600000000003</v>
          </cell>
        </row>
        <row r="42">
          <cell r="G42">
            <v>-4866.761342427001</v>
          </cell>
        </row>
        <row r="43">
          <cell r="G43">
            <v>-13517.67179</v>
          </cell>
        </row>
        <row r="44">
          <cell r="G44">
            <v>-1203.9014320005563</v>
          </cell>
        </row>
        <row r="45">
          <cell r="G45">
            <v>188626.93093706988</v>
          </cell>
        </row>
        <row r="46">
          <cell r="G46">
            <v>0</v>
          </cell>
        </row>
        <row r="47">
          <cell r="G47">
            <v>-987</v>
          </cell>
        </row>
        <row r="48">
          <cell r="G48">
            <v>-68793.906443717</v>
          </cell>
        </row>
        <row r="49">
          <cell r="G49">
            <v>3325</v>
          </cell>
        </row>
        <row r="53">
          <cell r="G53">
            <v>5300.891305231</v>
          </cell>
        </row>
        <row r="54">
          <cell r="G54">
            <v>-7932.009826620002</v>
          </cell>
        </row>
        <row r="55">
          <cell r="G55">
            <v>2893.5552363240004</v>
          </cell>
        </row>
        <row r="61">
          <cell r="G61">
            <v>-6095.246764347999</v>
          </cell>
        </row>
        <row r="62">
          <cell r="G62">
            <v>368.4526393080014</v>
          </cell>
        </row>
        <row r="63">
          <cell r="G63">
            <v>901.68</v>
          </cell>
        </row>
        <row r="64">
          <cell r="G64">
            <v>-1215</v>
          </cell>
        </row>
        <row r="65">
          <cell r="G65">
            <v>-9.306039999999939</v>
          </cell>
        </row>
        <row r="67">
          <cell r="G67">
            <v>6857.05843</v>
          </cell>
        </row>
        <row r="68">
          <cell r="G68">
            <v>-1342</v>
          </cell>
        </row>
        <row r="69">
          <cell r="G69">
            <v>1171.5939900000003</v>
          </cell>
        </row>
        <row r="70">
          <cell r="G70">
            <v>471</v>
          </cell>
        </row>
        <row r="71">
          <cell r="G71">
            <v>2500</v>
          </cell>
        </row>
        <row r="77">
          <cell r="G77">
            <v>-11285.243269999977</v>
          </cell>
        </row>
        <row r="78">
          <cell r="G78">
            <v>-65.30904450000071</v>
          </cell>
        </row>
        <row r="79">
          <cell r="G79">
            <v>-845.6464590000006</v>
          </cell>
        </row>
        <row r="80">
          <cell r="G80">
            <v>13713.27025</v>
          </cell>
        </row>
        <row r="81">
          <cell r="G81">
            <v>-5997.53785</v>
          </cell>
        </row>
        <row r="82">
          <cell r="G82">
            <v>-848</v>
          </cell>
        </row>
        <row r="83">
          <cell r="G83">
            <v>0</v>
          </cell>
        </row>
        <row r="93">
          <cell r="G93">
            <v>6.286048305000122</v>
          </cell>
        </row>
        <row r="100">
          <cell r="G100">
            <v>20292.892946218002</v>
          </cell>
        </row>
        <row r="101">
          <cell r="G101">
            <v>166890.68224078798</v>
          </cell>
        </row>
        <row r="102">
          <cell r="G102">
            <v>-3497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RP&amp;L"/>
      <sheetName val="MRYTD"/>
      <sheetName val="MRDIV"/>
      <sheetName val="forexc IS"/>
      <sheetName val="INTERCO"/>
      <sheetName val="PROREC"/>
      <sheetName val="StatmtEquity"/>
      <sheetName val="IntercoSales"/>
      <sheetName val="M-GER95A.XLS"/>
      <sheetName val="ConLiab"/>
      <sheetName val="Fixed Assets"/>
      <sheetName val="CON95PA-1.XLS"/>
      <sheetName val="SUMMA.XLS"/>
      <sheetName val="wassot&amp;p"/>
      <sheetName val="ASSC.XLS"/>
      <sheetName val="P&amp;L by function ye99"/>
      <sheetName val="RPT"/>
      <sheetName val="Conso Notes to accts"/>
      <sheetName val="Project interest recognised"/>
      <sheetName val="Goodwill"/>
      <sheetName val="MINORITY.XLS"/>
    </sheetNames>
    <sheetDataSet>
      <sheetData sheetId="8">
        <row r="10">
          <cell r="U10">
            <v>42048.108356325</v>
          </cell>
        </row>
        <row r="12">
          <cell r="U12">
            <v>586.00109</v>
          </cell>
        </row>
        <row r="16">
          <cell r="U16">
            <v>35304.266638054556</v>
          </cell>
        </row>
        <row r="19">
          <cell r="U19">
            <v>60415.47153999999</v>
          </cell>
        </row>
        <row r="21">
          <cell r="U21">
            <v>23198</v>
          </cell>
        </row>
        <row r="23">
          <cell r="U23">
            <v>37721.39226</v>
          </cell>
        </row>
        <row r="25">
          <cell r="U25">
            <v>52123.7796</v>
          </cell>
        </row>
        <row r="27">
          <cell r="U27">
            <v>1632.5569637785045</v>
          </cell>
        </row>
        <row r="30">
          <cell r="U30">
            <v>4504.856228</v>
          </cell>
        </row>
        <row r="32">
          <cell r="U32">
            <v>83491.24919999999</v>
          </cell>
        </row>
        <row r="33">
          <cell r="U33">
            <v>223486.857995394</v>
          </cell>
        </row>
        <row r="34">
          <cell r="U34">
            <v>5216</v>
          </cell>
        </row>
        <row r="35">
          <cell r="U35">
            <v>33624.802827449996</v>
          </cell>
        </row>
        <row r="38">
          <cell r="U38">
            <v>30776.179432000557</v>
          </cell>
        </row>
        <row r="39">
          <cell r="U39">
            <v>9095.11244</v>
          </cell>
        </row>
        <row r="51">
          <cell r="U51">
            <v>0</v>
          </cell>
        </row>
        <row r="52">
          <cell r="U52">
            <v>21322.022707412</v>
          </cell>
        </row>
        <row r="53">
          <cell r="U53">
            <v>146400.509232988</v>
          </cell>
        </row>
        <row r="54">
          <cell r="U54">
            <v>195375.3927</v>
          </cell>
        </row>
        <row r="55">
          <cell r="U55">
            <v>25276.159296218</v>
          </cell>
        </row>
        <row r="60">
          <cell r="U60">
            <v>194577.395757097</v>
          </cell>
        </row>
        <row r="61">
          <cell r="U61">
            <v>7327</v>
          </cell>
        </row>
        <row r="62">
          <cell r="U62">
            <v>28565.332589751</v>
          </cell>
        </row>
        <row r="63">
          <cell r="U63">
            <v>4647.21057</v>
          </cell>
        </row>
        <row r="67">
          <cell r="U67">
            <v>594.7499544039999</v>
          </cell>
        </row>
        <row r="70">
          <cell r="U70">
            <v>1111.1104</v>
          </cell>
        </row>
        <row r="72">
          <cell r="U72">
            <v>3497</v>
          </cell>
        </row>
        <row r="78">
          <cell r="U78">
            <v>102.39842999999999</v>
          </cell>
        </row>
        <row r="83">
          <cell r="U83">
            <v>618966.2163726198</v>
          </cell>
        </row>
        <row r="87">
          <cell r="U87">
            <v>66393.57</v>
          </cell>
        </row>
        <row r="90">
          <cell r="U90">
            <v>1199</v>
          </cell>
        </row>
        <row r="91">
          <cell r="U91">
            <v>-9787</v>
          </cell>
        </row>
        <row r="92">
          <cell r="U92">
            <v>9959.087622156541</v>
          </cell>
        </row>
        <row r="104">
          <cell r="U104">
            <v>-6249</v>
          </cell>
        </row>
        <row r="107">
          <cell r="U107">
            <v>-33938.010859262926</v>
          </cell>
        </row>
        <row r="109">
          <cell r="U109">
            <v>14645.77528009501</v>
          </cell>
        </row>
        <row r="116">
          <cell r="U116">
            <v>335.4803998480001</v>
          </cell>
        </row>
        <row r="117">
          <cell r="U117">
            <v>13228</v>
          </cell>
        </row>
        <row r="118">
          <cell r="U118">
            <v>103768</v>
          </cell>
        </row>
        <row r="119">
          <cell r="U119">
            <v>6614</v>
          </cell>
        </row>
        <row r="130">
          <cell r="U130">
            <v>161091.86396394554</v>
          </cell>
        </row>
        <row r="234">
          <cell r="U234">
            <v>-161.46276607999982</v>
          </cell>
        </row>
        <row r="235">
          <cell r="U235">
            <v>2940.505911723422</v>
          </cell>
        </row>
        <row r="237">
          <cell r="U237">
            <v>-1121.2051516399997</v>
          </cell>
        </row>
        <row r="243">
          <cell r="U243">
            <v>21402.99677954598</v>
          </cell>
        </row>
        <row r="245">
          <cell r="U245">
            <v>-2460.683618214535</v>
          </cell>
        </row>
        <row r="247">
          <cell r="U247">
            <v>-0.3015850000001592</v>
          </cell>
        </row>
        <row r="651">
          <cell r="N651">
            <v>13796.467173028</v>
          </cell>
        </row>
        <row r="674">
          <cell r="P674">
            <v>72247.90940179199</v>
          </cell>
        </row>
        <row r="685">
          <cell r="P685">
            <v>39959.02053</v>
          </cell>
        </row>
        <row r="688">
          <cell r="P688">
            <v>5206.082424845999</v>
          </cell>
        </row>
        <row r="692">
          <cell r="P692">
            <v>36047.426918449</v>
          </cell>
        </row>
        <row r="698">
          <cell r="P698">
            <v>1683.009826620002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nettanas"/>
      <sheetName val="jun1997"/>
      <sheetName val="apr1997"/>
      <sheetName val="dec1996"/>
      <sheetName val="dec 1995"/>
      <sheetName val="Chart1"/>
      <sheetName val="June08"/>
      <sheetName val="Treasury shares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</sheetNames>
    <sheetDataSet>
      <sheetData sheetId="6">
        <row r="38">
          <cell r="C38">
            <v>597271.7</v>
          </cell>
        </row>
        <row r="46">
          <cell r="C46">
            <v>3.1686896463773464</v>
          </cell>
        </row>
        <row r="58">
          <cell r="C58">
            <v>2.700011050923395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"/>
  <sheetViews>
    <sheetView tabSelected="1" zoomScale="75" zoomScaleNormal="75" workbookViewId="0" topLeftCell="A51">
      <selection activeCell="G72" sqref="G72"/>
    </sheetView>
  </sheetViews>
  <sheetFormatPr defaultColWidth="9.140625" defaultRowHeight="12.75"/>
  <cols>
    <col min="1" max="1" width="6.7109375" style="0" customWidth="1"/>
    <col min="2" max="2" width="10.7109375" style="0" customWidth="1"/>
    <col min="6" max="6" width="5.7109375" style="0" customWidth="1"/>
    <col min="7" max="7" width="16.7109375" style="0" customWidth="1"/>
    <col min="9" max="9" width="21.7109375" style="0" customWidth="1"/>
    <col min="10" max="10" width="12.7109375" style="0" customWidth="1"/>
  </cols>
  <sheetData>
    <row r="1" spans="1:10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23"/>
    </row>
    <row r="2" spans="1:10" ht="12.75">
      <c r="A2" s="134" t="s">
        <v>25</v>
      </c>
      <c r="B2" s="134"/>
      <c r="C2" s="134"/>
      <c r="D2" s="134"/>
      <c r="E2" s="134"/>
      <c r="F2" s="134"/>
      <c r="G2" s="134"/>
      <c r="H2" s="134"/>
      <c r="I2" s="134"/>
      <c r="J2" s="123"/>
    </row>
    <row r="3" spans="1:10" ht="12.75">
      <c r="A3" s="134" t="s">
        <v>26</v>
      </c>
      <c r="B3" s="134"/>
      <c r="C3" s="134"/>
      <c r="D3" s="134"/>
      <c r="E3" s="134"/>
      <c r="F3" s="134"/>
      <c r="G3" s="134"/>
      <c r="H3" s="134"/>
      <c r="I3" s="134"/>
      <c r="J3" s="28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110"/>
    </row>
    <row r="5" spans="1:10" ht="13.5" thickBot="1">
      <c r="A5" s="59" t="s">
        <v>195</v>
      </c>
      <c r="B5" s="40"/>
      <c r="C5" s="40"/>
      <c r="D5" s="40"/>
      <c r="E5" s="40"/>
      <c r="F5" s="40"/>
      <c r="G5" s="40"/>
      <c r="H5" s="40"/>
      <c r="I5" s="40"/>
      <c r="J5" s="110"/>
    </row>
    <row r="6" spans="1:10" ht="15.75">
      <c r="A6" s="32"/>
      <c r="B6" s="30"/>
      <c r="C6" s="27"/>
      <c r="D6" s="28"/>
      <c r="E6" s="28"/>
      <c r="F6" s="28"/>
      <c r="G6" s="31"/>
      <c r="H6" s="31"/>
      <c r="I6" s="31"/>
      <c r="J6" s="110"/>
    </row>
    <row r="7" spans="1:10" ht="15.75">
      <c r="A7" s="38" t="s">
        <v>33</v>
      </c>
      <c r="B7" s="30"/>
      <c r="C7" s="27"/>
      <c r="D7" s="28"/>
      <c r="E7" s="28"/>
      <c r="F7" s="28"/>
      <c r="G7" s="31"/>
      <c r="H7" s="31"/>
      <c r="I7" s="124"/>
      <c r="J7" s="110"/>
    </row>
    <row r="8" spans="1:9" ht="12.75">
      <c r="A8" s="6"/>
      <c r="B8" s="7"/>
      <c r="C8" s="8"/>
      <c r="D8" s="9"/>
      <c r="E8" s="9"/>
      <c r="F8" s="9"/>
      <c r="G8" s="23"/>
      <c r="H8" s="10"/>
      <c r="I8" s="23"/>
    </row>
    <row r="9" spans="1:9" ht="12.75">
      <c r="A9" s="9"/>
      <c r="B9" s="8"/>
      <c r="C9" s="8"/>
      <c r="D9" s="9"/>
      <c r="E9" s="9"/>
      <c r="F9" s="9"/>
      <c r="G9" s="23"/>
      <c r="H9" s="10"/>
      <c r="I9" s="23" t="s">
        <v>13</v>
      </c>
    </row>
    <row r="10" spans="1:9" ht="12.75">
      <c r="A10" s="9"/>
      <c r="B10" s="8"/>
      <c r="C10" s="8"/>
      <c r="D10" s="9"/>
      <c r="E10" s="9"/>
      <c r="F10" s="9"/>
      <c r="G10" s="23" t="s">
        <v>12</v>
      </c>
      <c r="H10" s="10"/>
      <c r="I10" s="73" t="s">
        <v>69</v>
      </c>
    </row>
    <row r="11" spans="1:9" ht="12.75">
      <c r="A11" s="9"/>
      <c r="B11" s="8"/>
      <c r="C11" s="8"/>
      <c r="D11" s="9"/>
      <c r="E11" s="9"/>
      <c r="F11" s="9"/>
      <c r="G11" s="72" t="s">
        <v>196</v>
      </c>
      <c r="H11" s="2"/>
      <c r="I11" s="70" t="s">
        <v>161</v>
      </c>
    </row>
    <row r="12" spans="1:9" ht="12.75">
      <c r="A12" s="9"/>
      <c r="B12" s="8"/>
      <c r="C12" s="8"/>
      <c r="D12" s="9"/>
      <c r="E12" s="9"/>
      <c r="F12" s="9"/>
      <c r="G12" s="72"/>
      <c r="H12" s="2"/>
      <c r="I12" s="70" t="s">
        <v>70</v>
      </c>
    </row>
    <row r="13" spans="1:9" ht="12.75">
      <c r="A13" s="9"/>
      <c r="B13" s="8"/>
      <c r="C13" s="8"/>
      <c r="D13" s="9"/>
      <c r="E13" s="9"/>
      <c r="F13" s="9"/>
      <c r="G13" s="33" t="s">
        <v>1</v>
      </c>
      <c r="H13" s="33"/>
      <c r="I13" s="33" t="s">
        <v>8</v>
      </c>
    </row>
    <row r="14" spans="1:6" ht="12.75">
      <c r="A14" s="4" t="s">
        <v>85</v>
      </c>
      <c r="B14" s="8"/>
      <c r="C14" s="8"/>
      <c r="D14" s="9"/>
      <c r="E14" s="9"/>
      <c r="F14" s="9"/>
    </row>
    <row r="15" spans="1:9" ht="12.75">
      <c r="A15" s="4" t="s">
        <v>86</v>
      </c>
      <c r="B15" s="8"/>
      <c r="C15" s="8"/>
      <c r="D15" s="9"/>
      <c r="E15" s="9"/>
      <c r="F15" s="9"/>
      <c r="G15" s="10"/>
      <c r="H15" s="10"/>
      <c r="I15" s="10"/>
    </row>
    <row r="16" spans="1:9" ht="12.75">
      <c r="A16" s="25"/>
      <c r="B16" s="26" t="s">
        <v>128</v>
      </c>
      <c r="C16" s="28"/>
      <c r="D16" s="28"/>
      <c r="E16" s="9"/>
      <c r="F16" s="9"/>
      <c r="G16" s="10">
        <f>'[3]M-GER95A.XLS'!$U$10</f>
        <v>42048.108356325</v>
      </c>
      <c r="H16" s="10"/>
      <c r="I16" s="10">
        <f>37275-596</f>
        <v>36679</v>
      </c>
    </row>
    <row r="17" spans="1:9" ht="12.75">
      <c r="A17" s="25"/>
      <c r="B17" s="26" t="s">
        <v>129</v>
      </c>
      <c r="C17" s="27"/>
      <c r="D17" s="28"/>
      <c r="E17" s="9"/>
      <c r="F17" s="9"/>
      <c r="G17" s="10">
        <f>'[3]M-GER95A.XLS'!$U$25</f>
        <v>52123.7796</v>
      </c>
      <c r="H17" s="10"/>
      <c r="I17" s="10">
        <v>57448</v>
      </c>
    </row>
    <row r="18" spans="1:9" ht="12.75">
      <c r="A18" s="25"/>
      <c r="B18" s="26" t="s">
        <v>170</v>
      </c>
      <c r="C18" s="27"/>
      <c r="D18" s="28"/>
      <c r="E18" s="9"/>
      <c r="F18" s="9"/>
      <c r="G18" s="10">
        <f>'[3]M-GER95A.XLS'!$U$12</f>
        <v>586.00109</v>
      </c>
      <c r="H18" s="10"/>
      <c r="I18" s="125">
        <v>596</v>
      </c>
    </row>
    <row r="19" spans="1:9" ht="12.75">
      <c r="A19" s="25"/>
      <c r="B19" s="26" t="s">
        <v>130</v>
      </c>
      <c r="C19" s="27"/>
      <c r="D19" s="28"/>
      <c r="E19" s="9"/>
      <c r="F19" s="9"/>
      <c r="G19" s="10">
        <f>'[3]M-GER95A.XLS'!$U$23</f>
        <v>37721.39226</v>
      </c>
      <c r="H19" s="10"/>
      <c r="I19" s="10">
        <v>37718</v>
      </c>
    </row>
    <row r="20" spans="1:9" ht="12.75">
      <c r="A20" s="25"/>
      <c r="B20" s="26" t="s">
        <v>131</v>
      </c>
      <c r="C20" s="27"/>
      <c r="D20" s="28"/>
      <c r="E20" s="9"/>
      <c r="F20" s="9"/>
      <c r="G20" s="10">
        <f>'[3]M-GER95A.XLS'!$U$19</f>
        <v>60415.47153999999</v>
      </c>
      <c r="H20" s="10"/>
      <c r="I20" s="10">
        <v>69160</v>
      </c>
    </row>
    <row r="21" spans="1:9" ht="12.75">
      <c r="A21" s="25"/>
      <c r="B21" s="26" t="s">
        <v>132</v>
      </c>
      <c r="C21" s="28"/>
      <c r="D21" s="28"/>
      <c r="E21" s="9"/>
      <c r="F21" s="9"/>
      <c r="G21" s="10">
        <f>'[3]M-GER95A.XLS'!$U$16</f>
        <v>35304.266638054556</v>
      </c>
      <c r="H21" s="10"/>
      <c r="I21" s="10">
        <f>31635+3414</f>
        <v>35049</v>
      </c>
    </row>
    <row r="22" spans="1:9" ht="12.75">
      <c r="A22" s="25"/>
      <c r="B22" s="26" t="s">
        <v>133</v>
      </c>
      <c r="C22" s="27"/>
      <c r="D22" s="28"/>
      <c r="E22" s="9"/>
      <c r="F22" s="9"/>
      <c r="G22" s="10">
        <f>'[3]M-GER95A.XLS'!$U$21+'[3]M-GER95A.XLS'!$U$78+'[3]M-GER95A.XLS'!$U$27</f>
        <v>24932.955393778506</v>
      </c>
      <c r="H22" s="10"/>
      <c r="I22" s="10">
        <v>26211</v>
      </c>
    </row>
    <row r="23" spans="1:9" ht="12.75">
      <c r="A23" s="25"/>
      <c r="B23" s="26" t="s">
        <v>134</v>
      </c>
      <c r="C23" s="27"/>
      <c r="D23" s="28"/>
      <c r="E23" s="9"/>
      <c r="F23" s="9"/>
      <c r="G23" s="10">
        <f>'[3]M-GER95A.XLS'!$U$30</f>
        <v>4504.856228</v>
      </c>
      <c r="H23" s="10"/>
      <c r="I23" s="10">
        <v>4505</v>
      </c>
    </row>
    <row r="24" spans="1:9" ht="12.75">
      <c r="A24" s="25"/>
      <c r="B24" s="28"/>
      <c r="C24" s="27"/>
      <c r="D24" s="28"/>
      <c r="E24" s="9"/>
      <c r="F24" s="9"/>
      <c r="G24" s="13">
        <f>SUM(G16:G23)-1</f>
        <v>257635.83110615806</v>
      </c>
      <c r="H24" s="10"/>
      <c r="I24" s="13">
        <f>SUM(I16:I23)</f>
        <v>267366</v>
      </c>
    </row>
    <row r="25" spans="1:9" ht="12.75">
      <c r="A25" s="25"/>
      <c r="B25" s="28"/>
      <c r="C25" s="27"/>
      <c r="D25" s="28"/>
      <c r="E25" s="9"/>
      <c r="F25" s="9"/>
      <c r="G25" s="10"/>
      <c r="H25" s="10"/>
      <c r="I25" s="10"/>
    </row>
    <row r="26" spans="1:9" ht="12.75">
      <c r="A26" s="42" t="s">
        <v>2</v>
      </c>
      <c r="B26" s="43"/>
      <c r="C26" s="42"/>
      <c r="D26" s="9"/>
      <c r="E26" s="9"/>
      <c r="F26" s="9"/>
      <c r="G26" s="10"/>
      <c r="H26" s="10"/>
      <c r="I26" s="10"/>
    </row>
    <row r="27" spans="1:9" ht="12.75">
      <c r="A27" s="42"/>
      <c r="B27" s="28" t="s">
        <v>155</v>
      </c>
      <c r="C27" s="42"/>
      <c r="D27" s="9"/>
      <c r="E27" s="9"/>
      <c r="F27" s="9"/>
      <c r="G27" s="10">
        <f>'[3]M-GER95A.XLS'!$U$38</f>
        <v>30776.179432000557</v>
      </c>
      <c r="H27" s="10"/>
      <c r="I27" s="10">
        <v>29572</v>
      </c>
    </row>
    <row r="28" spans="1:9" ht="12.75">
      <c r="A28" s="42"/>
      <c r="B28" s="25" t="s">
        <v>10</v>
      </c>
      <c r="C28" s="25"/>
      <c r="D28" s="9"/>
      <c r="E28" s="9"/>
      <c r="F28" s="9"/>
      <c r="G28" s="11">
        <f>'[3]M-GER95A.XLS'!$U$52+1</f>
        <v>21323.022707412</v>
      </c>
      <c r="H28" s="11"/>
      <c r="I28" s="11">
        <v>16409</v>
      </c>
    </row>
    <row r="29" spans="1:9" ht="12.75">
      <c r="A29" s="42"/>
      <c r="B29" s="25" t="s">
        <v>107</v>
      </c>
      <c r="C29" s="26"/>
      <c r="D29" s="9"/>
      <c r="E29" s="9"/>
      <c r="F29" s="9"/>
      <c r="G29" s="11">
        <f>'[3]M-GER95A.XLS'!$U$33+2</f>
        <v>223488.857995394</v>
      </c>
      <c r="H29" s="11"/>
      <c r="I29" s="11">
        <v>418970</v>
      </c>
    </row>
    <row r="30" spans="1:9" ht="12.75">
      <c r="A30" s="42"/>
      <c r="B30" s="26" t="s">
        <v>148</v>
      </c>
      <c r="C30" s="26"/>
      <c r="D30" s="9"/>
      <c r="E30" s="9"/>
      <c r="F30" s="9"/>
      <c r="G30" s="11">
        <f>'[3]M-GER95A.XLS'!$U$34</f>
        <v>5216</v>
      </c>
      <c r="H30" s="11"/>
      <c r="I30" s="21">
        <v>4229</v>
      </c>
    </row>
    <row r="31" spans="1:9" ht="12.75">
      <c r="A31" s="42"/>
      <c r="B31" s="26" t="s">
        <v>108</v>
      </c>
      <c r="C31" s="26"/>
      <c r="D31" s="9"/>
      <c r="E31" s="9"/>
      <c r="F31" s="9"/>
      <c r="G31" s="11">
        <f>'[3]M-GER95A.XLS'!$U$35+1</f>
        <v>33625.802827449996</v>
      </c>
      <c r="H31" s="11"/>
      <c r="I31" s="11">
        <v>35551</v>
      </c>
    </row>
    <row r="32" spans="1:9" ht="12.75">
      <c r="A32" s="42"/>
      <c r="B32" s="26" t="s">
        <v>76</v>
      </c>
      <c r="C32" s="26"/>
      <c r="D32" s="9"/>
      <c r="E32" s="9"/>
      <c r="F32" s="9"/>
      <c r="G32" s="11">
        <f>'[3]M-GER95A.XLS'!$U$39</f>
        <v>9095.11244</v>
      </c>
      <c r="H32" s="11"/>
      <c r="I32" s="11">
        <v>12939</v>
      </c>
    </row>
    <row r="33" spans="1:9" ht="12.75">
      <c r="A33" s="42"/>
      <c r="B33" s="26" t="s">
        <v>14</v>
      </c>
      <c r="C33" s="26"/>
      <c r="D33" s="9"/>
      <c r="E33" s="9"/>
      <c r="F33" s="9"/>
      <c r="G33" s="11">
        <f>'[3]M-GER95A.XLS'!$U$32</f>
        <v>83491.24919999999</v>
      </c>
      <c r="H33" s="11"/>
      <c r="I33" s="11">
        <v>67021</v>
      </c>
    </row>
    <row r="34" spans="1:9" ht="12.75">
      <c r="A34" s="42"/>
      <c r="B34" s="26" t="s">
        <v>15</v>
      </c>
      <c r="C34" s="26"/>
      <c r="D34" s="9"/>
      <c r="E34" s="9"/>
      <c r="F34" s="9"/>
      <c r="G34" s="11"/>
      <c r="H34" s="11"/>
      <c r="I34" s="11"/>
    </row>
    <row r="35" spans="1:9" ht="12.75">
      <c r="A35" s="42"/>
      <c r="B35" s="25" t="s">
        <v>16</v>
      </c>
      <c r="C35" s="26"/>
      <c r="D35" s="9"/>
      <c r="E35" s="9"/>
      <c r="F35" s="9"/>
      <c r="G35" s="11">
        <f>'[3]M-GER95A.XLS'!$U$53+'[3]M-GER95A.XLS'!$U$54</f>
        <v>341775.90193298797</v>
      </c>
      <c r="H35" s="11"/>
      <c r="I35" s="11">
        <v>195562</v>
      </c>
    </row>
    <row r="36" spans="1:9" ht="12.75">
      <c r="A36" s="42"/>
      <c r="B36" s="26" t="s">
        <v>17</v>
      </c>
      <c r="C36" s="26"/>
      <c r="D36" s="9"/>
      <c r="E36" s="9"/>
      <c r="F36" s="9"/>
      <c r="G36" s="11">
        <f>'[3]M-GER95A.XLS'!$U$55</f>
        <v>25276.159296218</v>
      </c>
      <c r="H36" s="11"/>
      <c r="I36" s="11">
        <v>32448</v>
      </c>
    </row>
    <row r="37" spans="1:9" ht="12.75">
      <c r="A37" s="42"/>
      <c r="B37" s="43"/>
      <c r="C37" s="27"/>
      <c r="D37" s="9"/>
      <c r="E37" s="9"/>
      <c r="F37" s="9"/>
      <c r="G37" s="13">
        <f>SUM(G27:G36)</f>
        <v>774068.2858314625</v>
      </c>
      <c r="I37" s="13">
        <f>SUM(I27:I36)</f>
        <v>812701</v>
      </c>
    </row>
    <row r="38" spans="1:9" ht="12.75">
      <c r="A38" s="42"/>
      <c r="B38" s="43"/>
      <c r="C38" s="27"/>
      <c r="D38" s="9"/>
      <c r="E38" s="9"/>
      <c r="F38" s="9"/>
      <c r="G38" s="11"/>
      <c r="I38" s="11"/>
    </row>
    <row r="39" spans="1:9" ht="13.5" thickBot="1">
      <c r="A39" s="42" t="s">
        <v>87</v>
      </c>
      <c r="B39" s="43"/>
      <c r="C39" s="27"/>
      <c r="D39" s="9"/>
      <c r="E39" s="9"/>
      <c r="F39" s="9"/>
      <c r="G39" s="99">
        <f>G37+G24</f>
        <v>1031704.1169376206</v>
      </c>
      <c r="I39" s="99">
        <f>I37+I24</f>
        <v>1080067</v>
      </c>
    </row>
    <row r="40" spans="1:9" ht="13.5" thickTop="1">
      <c r="A40" s="42"/>
      <c r="B40" s="43"/>
      <c r="C40" s="27"/>
      <c r="D40" s="9"/>
      <c r="E40" s="9"/>
      <c r="F40" s="9"/>
      <c r="G40" s="11"/>
      <c r="I40" s="11"/>
    </row>
    <row r="41" spans="1:9" ht="12.75">
      <c r="A41" s="42"/>
      <c r="B41" s="43"/>
      <c r="C41" s="27"/>
      <c r="D41" s="9"/>
      <c r="E41" s="9"/>
      <c r="F41" s="9"/>
      <c r="G41" s="11"/>
      <c r="I41" s="11"/>
    </row>
    <row r="42" spans="1:9" ht="12.75">
      <c r="A42" s="42" t="s">
        <v>88</v>
      </c>
      <c r="B42" s="43"/>
      <c r="C42" s="27"/>
      <c r="D42" s="9"/>
      <c r="E42" s="9"/>
      <c r="F42" s="9"/>
      <c r="G42" s="11"/>
      <c r="H42" s="11"/>
      <c r="I42" s="11"/>
    </row>
    <row r="43" spans="1:9" ht="12.75">
      <c r="A43" s="44" t="s">
        <v>160</v>
      </c>
      <c r="B43" s="43"/>
      <c r="C43" s="27"/>
      <c r="D43" s="9"/>
      <c r="E43" s="9"/>
      <c r="F43" s="9"/>
      <c r="G43" s="11"/>
      <c r="H43" s="11"/>
      <c r="I43" s="11"/>
    </row>
    <row r="44" spans="1:9" ht="12.75">
      <c r="A44" s="25"/>
      <c r="B44" s="26" t="s">
        <v>135</v>
      </c>
      <c r="C44" s="43"/>
      <c r="D44" s="9"/>
      <c r="E44" s="9"/>
      <c r="F44" s="9"/>
      <c r="G44" s="10">
        <f>'[3]M-GER95A.XLS'!$U$83</f>
        <v>618966.2163726198</v>
      </c>
      <c r="I44" s="10">
        <v>618966</v>
      </c>
    </row>
    <row r="45" spans="1:9" ht="12.75">
      <c r="A45" s="25"/>
      <c r="B45" s="26" t="s">
        <v>136</v>
      </c>
      <c r="C45" s="43"/>
      <c r="D45" s="9"/>
      <c r="E45" s="9"/>
      <c r="F45" s="9"/>
      <c r="G45" s="10">
        <f>'[3]M-GER95A.XLS'!$U$87+'[3]M-GER95A.XLS'!$U$90+'[3]M-GER95A.XLS'!$U$91+'[3]M-GER95A.XLS'!$U$92</f>
        <v>67764.65762215655</v>
      </c>
      <c r="I45" s="10">
        <v>67515</v>
      </c>
    </row>
    <row r="46" spans="1:9" ht="12.75">
      <c r="A46" s="25"/>
      <c r="B46" s="26" t="s">
        <v>137</v>
      </c>
      <c r="C46" s="43"/>
      <c r="D46" s="9"/>
      <c r="E46" s="9"/>
      <c r="F46" s="9"/>
      <c r="G46" s="10"/>
      <c r="I46" s="10"/>
    </row>
    <row r="47" spans="1:9" ht="12.75">
      <c r="A47" s="25"/>
      <c r="B47" s="25" t="s">
        <v>192</v>
      </c>
      <c r="C47" s="43"/>
      <c r="D47" s="9"/>
      <c r="E47" s="9"/>
      <c r="F47" s="9"/>
      <c r="G47" s="10">
        <f>'[3]M-GER95A.XLS'!$U$118</f>
        <v>103768</v>
      </c>
      <c r="I47" s="10">
        <v>103768</v>
      </c>
    </row>
    <row r="48" spans="1:10" ht="12.75">
      <c r="A48" s="25"/>
      <c r="B48" s="26" t="s">
        <v>138</v>
      </c>
      <c r="C48" s="4"/>
      <c r="D48" s="9"/>
      <c r="E48" s="9"/>
      <c r="F48" s="9"/>
      <c r="G48" s="96">
        <f>'[3]M-GER95A.XLS'!$U$107</f>
        <v>-33938.010859262926</v>
      </c>
      <c r="I48" s="96">
        <v>-46630</v>
      </c>
      <c r="J48" s="1">
        <f>(G48-I48)*0</f>
        <v>0</v>
      </c>
    </row>
    <row r="49" spans="1:9" ht="12.75">
      <c r="A49" s="25"/>
      <c r="B49" s="28"/>
      <c r="C49" s="43"/>
      <c r="D49" s="9"/>
      <c r="E49" s="9"/>
      <c r="F49" s="9"/>
      <c r="G49" s="46">
        <f>SUM(G44:G48)</f>
        <v>756560.8631355135</v>
      </c>
      <c r="I49" s="46">
        <f>SUM(I44:I48)</f>
        <v>743619</v>
      </c>
    </row>
    <row r="50" spans="1:10" ht="12.75">
      <c r="A50" s="14" t="s">
        <v>5</v>
      </c>
      <c r="B50" s="28"/>
      <c r="C50" s="43"/>
      <c r="D50" s="9"/>
      <c r="E50" s="9"/>
      <c r="F50" s="9"/>
      <c r="G50" s="10">
        <f>'[3]M-GER95A.XLS'!$U$109-'[3]M-GER95A.XLS'!$U$51</f>
        <v>14645.77528009501</v>
      </c>
      <c r="I50" s="10">
        <v>12107</v>
      </c>
      <c r="J50" s="1">
        <f>(G50-I50)*0</f>
        <v>0</v>
      </c>
    </row>
    <row r="51" spans="1:9" ht="12.75">
      <c r="A51" s="60" t="s">
        <v>89</v>
      </c>
      <c r="B51" s="28"/>
      <c r="C51" s="43"/>
      <c r="D51" s="9"/>
      <c r="E51" s="9"/>
      <c r="F51" s="9"/>
      <c r="G51" s="13">
        <f>G49+G50</f>
        <v>771206.6384156086</v>
      </c>
      <c r="I51" s="13">
        <f>I49+I50</f>
        <v>755726</v>
      </c>
    </row>
    <row r="52" spans="1:9" ht="12.75">
      <c r="A52" s="101"/>
      <c r="B52" s="28"/>
      <c r="C52" s="43"/>
      <c r="D52" s="9"/>
      <c r="E52" s="9"/>
      <c r="F52" s="9"/>
      <c r="G52" s="11"/>
      <c r="I52" s="11"/>
    </row>
    <row r="53" spans="1:9" ht="12.75">
      <c r="A53" s="14" t="s">
        <v>90</v>
      </c>
      <c r="B53" s="28"/>
      <c r="C53" s="43"/>
      <c r="D53" s="9"/>
      <c r="E53" s="9"/>
      <c r="F53" s="9"/>
      <c r="G53" s="11"/>
      <c r="I53" s="11"/>
    </row>
    <row r="54" spans="1:9" ht="12.75">
      <c r="A54" s="100"/>
      <c r="B54" s="119" t="s">
        <v>139</v>
      </c>
      <c r="C54" s="28"/>
      <c r="D54" s="28"/>
      <c r="E54" s="28"/>
      <c r="F54" s="28"/>
      <c r="G54" s="31">
        <f>'[3]M-GER95A.XLS'!$U$119</f>
        <v>6614</v>
      </c>
      <c r="H54" s="28"/>
      <c r="I54" s="31">
        <v>5553</v>
      </c>
    </row>
    <row r="55" spans="1:9" ht="12.75">
      <c r="A55" s="100"/>
      <c r="B55" s="119" t="s">
        <v>142</v>
      </c>
      <c r="C55" s="28"/>
      <c r="D55" s="28"/>
      <c r="E55" s="28"/>
      <c r="F55" s="28"/>
      <c r="G55" s="31">
        <f>'[3]M-GER95A.XLS'!$U$117</f>
        <v>13228</v>
      </c>
      <c r="H55" s="28"/>
      <c r="I55" s="31">
        <v>2779</v>
      </c>
    </row>
    <row r="56" spans="1:9" ht="12.75">
      <c r="A56" s="100"/>
      <c r="B56" s="119" t="s">
        <v>140</v>
      </c>
      <c r="C56" s="43"/>
      <c r="D56" s="9"/>
      <c r="E56" s="9"/>
      <c r="F56" s="9"/>
      <c r="G56" s="10">
        <f>'[3]M-GER95A.XLS'!$U$116</f>
        <v>335.4803998480001</v>
      </c>
      <c r="I56" s="10">
        <v>335</v>
      </c>
    </row>
    <row r="57" spans="1:9" ht="12.75">
      <c r="A57" s="43"/>
      <c r="B57" s="43"/>
      <c r="C57" s="43"/>
      <c r="D57" s="9"/>
      <c r="E57" s="9"/>
      <c r="F57" s="9"/>
      <c r="G57" s="13">
        <f>G56+G54+G55</f>
        <v>20177.480399848</v>
      </c>
      <c r="I57" s="13">
        <f>SUM(I54:I56)</f>
        <v>8667</v>
      </c>
    </row>
    <row r="59" spans="1:9" ht="12.75">
      <c r="A59" s="42" t="s">
        <v>4</v>
      </c>
      <c r="B59" s="43"/>
      <c r="C59" s="27"/>
      <c r="D59" s="9"/>
      <c r="E59" s="9"/>
      <c r="F59" s="9"/>
      <c r="G59" s="11"/>
      <c r="H59" s="11"/>
      <c r="I59" s="11"/>
    </row>
    <row r="60" spans="1:9" ht="12.75">
      <c r="A60" s="42"/>
      <c r="B60" s="25" t="s">
        <v>109</v>
      </c>
      <c r="C60" s="26"/>
      <c r="D60" s="9"/>
      <c r="E60" s="9"/>
      <c r="F60" s="9"/>
      <c r="G60" s="11">
        <f>SUM('[3]M-GER95A.XLS'!$U$60)</f>
        <v>194577.395757097</v>
      </c>
      <c r="H60" s="11"/>
      <c r="I60" s="11">
        <v>262325</v>
      </c>
    </row>
    <row r="61" spans="1:9" ht="12.75">
      <c r="A61" s="42"/>
      <c r="B61" s="26" t="s">
        <v>149</v>
      </c>
      <c r="C61" s="26"/>
      <c r="D61" s="9"/>
      <c r="E61" s="9"/>
      <c r="F61" s="9"/>
      <c r="G61" s="11">
        <f>'[3]M-GER95A.XLS'!$U$61</f>
        <v>7327</v>
      </c>
      <c r="H61" s="11"/>
      <c r="I61" s="21">
        <v>4002</v>
      </c>
    </row>
    <row r="62" spans="1:9" ht="12.75">
      <c r="A62" s="42"/>
      <c r="B62" s="26" t="s">
        <v>111</v>
      </c>
      <c r="C62" s="26"/>
      <c r="D62" s="9"/>
      <c r="E62" s="9"/>
      <c r="F62" s="9"/>
      <c r="G62" s="1">
        <f>'[3]M-GER95A.XLS'!$U$62+'[3]M-GER95A.XLS'!$U$63</f>
        <v>33212.543159751</v>
      </c>
      <c r="H62" s="11"/>
      <c r="I62" s="11">
        <v>32294</v>
      </c>
    </row>
    <row r="63" spans="1:9" ht="12.75">
      <c r="A63" s="42"/>
      <c r="B63" s="26" t="s">
        <v>18</v>
      </c>
      <c r="C63" s="26"/>
      <c r="D63" s="9"/>
      <c r="E63" s="9"/>
      <c r="F63" s="9"/>
      <c r="G63" s="11">
        <f>'[3]M-GER95A.XLS'!$U$70+'[3]M-GER95A.XLS'!$U$72</f>
        <v>4608.1104</v>
      </c>
      <c r="H63" s="11"/>
      <c r="I63" s="11">
        <v>16667</v>
      </c>
    </row>
    <row r="64" spans="1:9" ht="12.75">
      <c r="A64" s="42"/>
      <c r="B64" s="25" t="s">
        <v>77</v>
      </c>
      <c r="C64" s="27"/>
      <c r="D64" s="9"/>
      <c r="E64" s="9"/>
      <c r="F64" s="9"/>
      <c r="G64" s="11">
        <f>'[3]M-GER95A.XLS'!$U$67</f>
        <v>594.7499544039999</v>
      </c>
      <c r="H64" s="11"/>
      <c r="I64" s="11">
        <v>386</v>
      </c>
    </row>
    <row r="65" spans="1:9" ht="12.75">
      <c r="A65" s="42"/>
      <c r="B65" s="43"/>
      <c r="C65" s="38"/>
      <c r="D65" s="9"/>
      <c r="E65" s="9"/>
      <c r="F65" s="9"/>
      <c r="G65" s="13">
        <f>SUM(G60:G64)</f>
        <v>240319.79927125198</v>
      </c>
      <c r="I65" s="13">
        <f>SUM(I60:I64)</f>
        <v>315674</v>
      </c>
    </row>
    <row r="66" spans="1:9" ht="12.75">
      <c r="A66" s="42"/>
      <c r="B66" s="43"/>
      <c r="C66" s="38"/>
      <c r="D66" s="9"/>
      <c r="E66" s="9"/>
      <c r="F66" s="9"/>
      <c r="G66" s="11"/>
      <c r="I66" s="11"/>
    </row>
    <row r="67" spans="1:9" ht="12.75">
      <c r="A67" s="44" t="s">
        <v>91</v>
      </c>
      <c r="B67" s="43"/>
      <c r="C67" s="38"/>
      <c r="D67" s="9"/>
      <c r="E67" s="9"/>
      <c r="F67" s="9"/>
      <c r="G67" s="11">
        <f>G65+G57</f>
        <v>260497.27967109997</v>
      </c>
      <c r="I67" s="11">
        <f>I65+I57</f>
        <v>324341</v>
      </c>
    </row>
    <row r="68" spans="2:9" ht="12.75">
      <c r="B68" s="43"/>
      <c r="C68" s="43"/>
      <c r="D68" s="9"/>
      <c r="E68" s="9"/>
      <c r="F68" s="9"/>
      <c r="G68" s="9"/>
      <c r="I68" s="10"/>
    </row>
    <row r="69" spans="1:9" ht="13.5" thickBot="1">
      <c r="A69" s="44" t="s">
        <v>92</v>
      </c>
      <c r="B69" s="43"/>
      <c r="C69" s="43"/>
      <c r="D69" s="9"/>
      <c r="E69" s="9"/>
      <c r="F69" s="9"/>
      <c r="G69" s="12">
        <f>G67+G51</f>
        <v>1031703.9180867085</v>
      </c>
      <c r="I69" s="12">
        <f>I67+I51</f>
        <v>1080067</v>
      </c>
    </row>
    <row r="70" spans="1:9" ht="13.5" thickTop="1">
      <c r="A70" s="3"/>
      <c r="C70" s="9"/>
      <c r="D70" s="9"/>
      <c r="E70" s="9"/>
      <c r="F70" s="9"/>
      <c r="G70" s="21">
        <f>G69-G39</f>
        <v>-0.19885091204196215</v>
      </c>
      <c r="I70" s="21"/>
    </row>
    <row r="71" spans="1:9" ht="12.75">
      <c r="A71" s="3"/>
      <c r="C71" s="9"/>
      <c r="D71" s="9"/>
      <c r="E71" s="9"/>
      <c r="F71" s="9"/>
      <c r="G71" s="21"/>
      <c r="I71" s="21"/>
    </row>
    <row r="72" spans="1:10" ht="12.75">
      <c r="A72" s="60" t="s">
        <v>147</v>
      </c>
      <c r="C72" s="9"/>
      <c r="D72" s="9"/>
      <c r="E72" s="9"/>
      <c r="F72" s="23"/>
      <c r="G72" s="75">
        <f>(G49-G47)/'[4]June08'!$C$38</f>
        <v>1.0929579672626604</v>
      </c>
      <c r="H72" s="21"/>
      <c r="I72" s="75">
        <f>(I49-I47)/'[1]June07'!$C$36</f>
        <v>1.069068197037724</v>
      </c>
      <c r="J72" s="49"/>
    </row>
    <row r="73" spans="1:9" ht="12.75">
      <c r="A73" s="60"/>
      <c r="C73" s="9"/>
      <c r="D73" s="9"/>
      <c r="E73" s="9"/>
      <c r="F73" s="23"/>
      <c r="G73" s="75"/>
      <c r="H73" s="21"/>
      <c r="I73" s="75"/>
    </row>
    <row r="74" spans="1:9" ht="12.75">
      <c r="A74" s="60"/>
      <c r="C74" s="9"/>
      <c r="D74" s="9"/>
      <c r="E74" s="9"/>
      <c r="F74" s="23"/>
      <c r="G74" s="75"/>
      <c r="H74" s="21"/>
      <c r="I74" s="75"/>
    </row>
    <row r="75" spans="1:10" ht="12.75">
      <c r="A75" s="132" t="s">
        <v>141</v>
      </c>
      <c r="B75" s="132"/>
      <c r="C75" s="132"/>
      <c r="D75" s="132"/>
      <c r="E75" s="132"/>
      <c r="F75" s="132"/>
      <c r="G75" s="132"/>
      <c r="H75" s="132"/>
      <c r="I75" s="132"/>
      <c r="J75" s="132"/>
    </row>
    <row r="76" spans="1:10" ht="12.75">
      <c r="A76" s="132" t="s">
        <v>162</v>
      </c>
      <c r="B76" s="132"/>
      <c r="C76" s="132"/>
      <c r="D76" s="132"/>
      <c r="E76" s="132"/>
      <c r="F76" s="132"/>
      <c r="G76" s="132"/>
      <c r="H76" s="132"/>
      <c r="I76" s="132"/>
      <c r="J76" s="132"/>
    </row>
    <row r="77" spans="1:10" ht="12.75">
      <c r="A77" s="132" t="s">
        <v>112</v>
      </c>
      <c r="B77" s="132"/>
      <c r="C77" s="132"/>
      <c r="D77" s="132"/>
      <c r="E77" s="132"/>
      <c r="F77" s="132"/>
      <c r="G77" s="132"/>
      <c r="H77" s="132"/>
      <c r="I77" s="132"/>
      <c r="J77" s="132"/>
    </row>
    <row r="79" ht="12.75">
      <c r="A79" t="s">
        <v>159</v>
      </c>
    </row>
    <row r="80" ht="12.75">
      <c r="A80" t="s">
        <v>150</v>
      </c>
    </row>
    <row r="84" spans="1:9" ht="12.75">
      <c r="A84" s="42"/>
      <c r="B84" s="43"/>
      <c r="C84" s="42"/>
      <c r="D84" s="9"/>
      <c r="E84" s="9"/>
      <c r="F84" s="9"/>
      <c r="G84" s="10"/>
      <c r="I84" s="10"/>
    </row>
    <row r="85" spans="1:9" ht="12.75">
      <c r="A85" s="102"/>
      <c r="B85" s="103"/>
      <c r="C85" s="103"/>
      <c r="D85" s="104"/>
      <c r="E85" s="104"/>
      <c r="F85" s="104"/>
      <c r="G85" s="105"/>
      <c r="H85" s="106"/>
      <c r="I85" s="105"/>
    </row>
    <row r="86" spans="1:9" ht="12.75">
      <c r="A86" s="102"/>
      <c r="B86" s="103"/>
      <c r="C86" s="102"/>
      <c r="D86" s="104"/>
      <c r="E86" s="104"/>
      <c r="F86" s="104"/>
      <c r="G86" s="105"/>
      <c r="H86" s="106"/>
      <c r="I86" s="105"/>
    </row>
  </sheetData>
  <mergeCells count="6">
    <mergeCell ref="A77:J77"/>
    <mergeCell ref="A76:J76"/>
    <mergeCell ref="A1:I1"/>
    <mergeCell ref="A2:I2"/>
    <mergeCell ref="A3:I3"/>
    <mergeCell ref="A75:J75"/>
  </mergeCells>
  <printOptions/>
  <pageMargins left="1" right="0" top="0.1" bottom="0" header="0.26" footer="0.5"/>
  <pageSetup horizontalDpi="600" verticalDpi="600" orientation="portrait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428"/>
  <sheetViews>
    <sheetView zoomScale="75" zoomScaleNormal="75" workbookViewId="0" topLeftCell="B32">
      <selection activeCell="D9" sqref="D9"/>
    </sheetView>
  </sheetViews>
  <sheetFormatPr defaultColWidth="9.140625" defaultRowHeight="12.75"/>
  <cols>
    <col min="1" max="1" width="25.7109375" style="0" customWidth="1"/>
    <col min="3" max="3" width="1.7109375" style="0" customWidth="1"/>
    <col min="4" max="5" width="11.7109375" style="0" customWidth="1"/>
    <col min="6" max="6" width="16.00390625" style="0" customWidth="1"/>
    <col min="7" max="9" width="11.7109375" style="0" customWidth="1"/>
    <col min="10" max="10" width="15.7109375" style="0" customWidth="1"/>
    <col min="11" max="11" width="10.7109375" style="0" customWidth="1"/>
    <col min="12" max="12" width="11.7109375" style="0" customWidth="1"/>
    <col min="13" max="13" width="12.7109375" style="0" customWidth="1"/>
  </cols>
  <sheetData>
    <row r="1" spans="1:13" ht="15.75">
      <c r="A1" s="135" t="s">
        <v>157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</row>
    <row r="2" spans="1:13" ht="12.75">
      <c r="A2" s="136" t="s">
        <v>101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1:13" ht="12.75">
      <c r="A3" s="136" t="s">
        <v>102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</row>
    <row r="4" spans="1:10" ht="12.75">
      <c r="A4" s="39"/>
      <c r="B4" s="39"/>
      <c r="C4" s="39"/>
      <c r="D4" s="39"/>
      <c r="E4" s="39"/>
      <c r="F4" s="39"/>
      <c r="G4" s="39"/>
      <c r="H4" s="39"/>
      <c r="I4" s="39"/>
      <c r="J4" s="39"/>
    </row>
    <row r="5" spans="1:13" ht="13.5" thickBot="1">
      <c r="A5" s="59" t="s">
        <v>197</v>
      </c>
      <c r="B5" s="40"/>
      <c r="C5" s="40"/>
      <c r="D5" s="40"/>
      <c r="E5" s="40"/>
      <c r="F5" s="40"/>
      <c r="G5" s="40"/>
      <c r="H5" s="40"/>
      <c r="I5" s="40"/>
      <c r="J5" s="35"/>
      <c r="K5" s="22"/>
      <c r="L5" s="22"/>
      <c r="M5" s="22"/>
    </row>
    <row r="6" spans="1:10" ht="15.75">
      <c r="A6" s="32"/>
      <c r="B6" s="30"/>
      <c r="C6" s="27"/>
      <c r="D6" s="28"/>
      <c r="E6" s="28"/>
      <c r="F6" s="28"/>
      <c r="G6" s="28"/>
      <c r="H6" s="31"/>
      <c r="I6" s="31"/>
      <c r="J6" s="31"/>
    </row>
    <row r="7" spans="1:10" ht="15.75">
      <c r="A7" s="60" t="s">
        <v>198</v>
      </c>
      <c r="B7" s="30"/>
      <c r="C7" s="27"/>
      <c r="D7" s="28"/>
      <c r="E7" s="28"/>
      <c r="F7" s="28"/>
      <c r="G7" s="28"/>
      <c r="H7" s="31"/>
      <c r="I7" s="31"/>
      <c r="J7" s="31"/>
    </row>
    <row r="8" ht="12.75">
      <c r="A8" s="14"/>
    </row>
    <row r="9" spans="2:13" ht="12.75">
      <c r="B9" s="14"/>
      <c r="D9" s="14" t="s">
        <v>218</v>
      </c>
      <c r="E9" s="107"/>
      <c r="F9" s="107"/>
      <c r="G9" s="107"/>
      <c r="H9" s="107"/>
      <c r="I9" s="107"/>
      <c r="J9" s="107"/>
      <c r="L9" s="23" t="s">
        <v>94</v>
      </c>
      <c r="M9" s="23" t="s">
        <v>95</v>
      </c>
    </row>
    <row r="10" spans="4:13" ht="12.75">
      <c r="D10" s="23"/>
      <c r="E10" s="23"/>
      <c r="F10" s="23"/>
      <c r="G10" s="23"/>
      <c r="H10" s="23" t="s">
        <v>37</v>
      </c>
      <c r="I10" s="23"/>
      <c r="J10" s="23"/>
      <c r="L10" s="73" t="s">
        <v>121</v>
      </c>
      <c r="M10" s="23" t="s">
        <v>122</v>
      </c>
    </row>
    <row r="11" spans="4:12" ht="12.75">
      <c r="D11" s="23" t="s">
        <v>34</v>
      </c>
      <c r="E11" s="23" t="s">
        <v>35</v>
      </c>
      <c r="F11" s="23" t="s">
        <v>62</v>
      </c>
      <c r="G11" s="23" t="s">
        <v>36</v>
      </c>
      <c r="H11" s="23" t="s">
        <v>117</v>
      </c>
      <c r="I11" s="23" t="s">
        <v>38</v>
      </c>
      <c r="J11" s="23" t="s">
        <v>39</v>
      </c>
      <c r="K11" s="23" t="s">
        <v>41</v>
      </c>
      <c r="L11" s="23"/>
    </row>
    <row r="12" spans="4:10" ht="12.75">
      <c r="D12" s="23" t="s">
        <v>114</v>
      </c>
      <c r="E12" s="23" t="s">
        <v>115</v>
      </c>
      <c r="F12" s="73" t="s">
        <v>63</v>
      </c>
      <c r="G12" s="23" t="s">
        <v>116</v>
      </c>
      <c r="H12" s="23" t="s">
        <v>118</v>
      </c>
      <c r="I12" s="23" t="s">
        <v>119</v>
      </c>
      <c r="J12" s="23" t="s">
        <v>120</v>
      </c>
    </row>
    <row r="13" spans="4:13" ht="12.75">
      <c r="D13" s="23" t="s">
        <v>8</v>
      </c>
      <c r="E13" s="23" t="s">
        <v>8</v>
      </c>
      <c r="F13" s="23" t="s">
        <v>8</v>
      </c>
      <c r="G13" s="23" t="s">
        <v>8</v>
      </c>
      <c r="H13" s="23" t="s">
        <v>8</v>
      </c>
      <c r="I13" s="23" t="s">
        <v>8</v>
      </c>
      <c r="J13" s="23" t="s">
        <v>8</v>
      </c>
      <c r="K13" s="23" t="s">
        <v>8</v>
      </c>
      <c r="L13" s="23" t="s">
        <v>8</v>
      </c>
      <c r="M13" s="23" t="s">
        <v>8</v>
      </c>
    </row>
    <row r="14" spans="4:12" ht="12.75">
      <c r="D14" s="23"/>
      <c r="E14" s="23"/>
      <c r="F14" s="23"/>
      <c r="G14" s="23"/>
      <c r="H14" s="23"/>
      <c r="I14" s="23"/>
      <c r="J14" s="23"/>
      <c r="K14" s="23"/>
      <c r="L14" s="23"/>
    </row>
    <row r="15" spans="1:12" ht="12.75">
      <c r="A15" s="14" t="s">
        <v>200</v>
      </c>
      <c r="D15" s="23"/>
      <c r="E15" s="23"/>
      <c r="F15" s="23"/>
      <c r="G15" s="23"/>
      <c r="H15" s="23"/>
      <c r="I15" s="23"/>
      <c r="J15" s="23"/>
      <c r="K15" s="23"/>
      <c r="L15" s="23"/>
    </row>
    <row r="17" spans="1:36" ht="12.75">
      <c r="A17" s="54" t="s">
        <v>163</v>
      </c>
      <c r="D17" s="46">
        <v>618966</v>
      </c>
      <c r="E17" s="46">
        <v>66394</v>
      </c>
      <c r="F17" s="46">
        <v>103768</v>
      </c>
      <c r="G17" s="46">
        <v>1200</v>
      </c>
      <c r="H17" s="46">
        <v>8860</v>
      </c>
      <c r="I17" s="46">
        <v>-8939</v>
      </c>
      <c r="J17" s="46">
        <v>-46630</v>
      </c>
      <c r="K17" s="46">
        <f>SUM(D17:J17)</f>
        <v>743619</v>
      </c>
      <c r="L17" s="46">
        <f>'BS'!I50</f>
        <v>12107</v>
      </c>
      <c r="M17" s="46">
        <f>L17+K17</f>
        <v>755726</v>
      </c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</row>
    <row r="18" spans="4:36" ht="12.75"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</row>
    <row r="19" spans="1:36" ht="12.75">
      <c r="A19" t="s">
        <v>42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f>I27-I17</f>
        <v>-848</v>
      </c>
      <c r="J19" s="46">
        <v>0</v>
      </c>
      <c r="K19" s="46">
        <f>SUM(D19:J19)</f>
        <v>-848</v>
      </c>
      <c r="L19" s="46">
        <v>0</v>
      </c>
      <c r="M19" s="46">
        <f>L19+K19</f>
        <v>-848</v>
      </c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</row>
    <row r="20" spans="4:36" ht="12.75"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</row>
    <row r="21" spans="1:36" ht="12.75">
      <c r="A21" t="s">
        <v>40</v>
      </c>
      <c r="D21" s="46">
        <v>0</v>
      </c>
      <c r="E21" s="46">
        <v>0</v>
      </c>
      <c r="F21" s="46">
        <v>0</v>
      </c>
      <c r="G21" s="46">
        <v>0</v>
      </c>
      <c r="H21" s="46">
        <f>H27-H17</f>
        <v>1098.0876221565413</v>
      </c>
      <c r="I21" s="46">
        <v>0</v>
      </c>
      <c r="J21" s="46">
        <v>0</v>
      </c>
      <c r="K21" s="46">
        <f>SUM(D21:J21)</f>
        <v>1098.0876221565413</v>
      </c>
      <c r="L21" s="46">
        <f>-'[2]mi&amp;gw'!$D$9-'[2]mi&amp;gw'!$E$9</f>
        <v>78.1383691787</v>
      </c>
      <c r="M21" s="46">
        <f>L21+K21</f>
        <v>1176.2259913352414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</row>
    <row r="22" spans="4:36" ht="12.75"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</row>
    <row r="23" spans="1:36" ht="12.75">
      <c r="A23" t="s">
        <v>64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f>'[3]M-GER95A.XLS'!$U$104</f>
        <v>-6249</v>
      </c>
      <c r="K23" s="46">
        <f>SUM(D23:J23)</f>
        <v>-6249</v>
      </c>
      <c r="L23" s="46">
        <v>0</v>
      </c>
      <c r="M23" s="46">
        <f>L23+K23</f>
        <v>-6249</v>
      </c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</row>
    <row r="24" spans="4:36" ht="12.75"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</row>
    <row r="25" spans="1:36" ht="12.75">
      <c r="A25" s="54" t="s">
        <v>176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f>'P&amp;L'!H51</f>
        <v>18941.313161331447</v>
      </c>
      <c r="K25" s="46">
        <f>J25</f>
        <v>18941.313161331447</v>
      </c>
      <c r="L25" s="46">
        <f>'P&amp;L'!H52</f>
        <v>2461.3820332145347</v>
      </c>
      <c r="M25" s="46">
        <f>L25+K25-1</f>
        <v>21401.69519454598</v>
      </c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</row>
    <row r="26" spans="4:36" ht="12.75">
      <c r="D26" s="46"/>
      <c r="E26" s="46"/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</row>
    <row r="27" spans="1:36" ht="13.5" thickBot="1">
      <c r="A27" s="54" t="s">
        <v>199</v>
      </c>
      <c r="D27" s="53">
        <f>SUM(D17:D26)</f>
        <v>618966</v>
      </c>
      <c r="E27" s="53">
        <f>SUM(E17:E26)</f>
        <v>66394</v>
      </c>
      <c r="F27" s="53">
        <f>'[3]M-GER95A.XLS'!$U$118</f>
        <v>103768</v>
      </c>
      <c r="G27" s="53">
        <f>SUM(G17:G26)</f>
        <v>1200</v>
      </c>
      <c r="H27" s="53">
        <f>'[3]M-GER95A.XLS'!$U$92-1</f>
        <v>9958.087622156541</v>
      </c>
      <c r="I27" s="53">
        <f>'[3]M-GER95A.XLS'!$U$91</f>
        <v>-9787</v>
      </c>
      <c r="J27" s="53">
        <f>SUM(J17:J26)</f>
        <v>-33937.68683866855</v>
      </c>
      <c r="K27" s="53">
        <f>SUM(K17:K26)</f>
        <v>756561.4007834881</v>
      </c>
      <c r="L27" s="53">
        <f>'BS'!G50</f>
        <v>14645.77528009501</v>
      </c>
      <c r="M27" s="53">
        <f>L27+K27</f>
        <v>771207.1760635831</v>
      </c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</row>
    <row r="28" spans="4:36" ht="12.75">
      <c r="D28" s="46"/>
      <c r="E28" s="46"/>
      <c r="F28" s="46"/>
      <c r="G28" s="46"/>
      <c r="H28" s="46"/>
      <c r="I28" s="46"/>
      <c r="J28" s="46"/>
      <c r="K28" s="1"/>
      <c r="L28" s="1"/>
      <c r="M28" s="46">
        <f>M27-'BS'!G51-1</f>
        <v>-0.4623520254390314</v>
      </c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</row>
    <row r="29" spans="4:36" ht="12.75"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</row>
    <row r="30" spans="1:36" ht="12.75">
      <c r="A30" s="14" t="s">
        <v>201</v>
      </c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</row>
    <row r="31" spans="1:36" ht="12.75">
      <c r="A31" s="14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</row>
    <row r="32" spans="1:36" ht="12.75">
      <c r="A32" s="54" t="s">
        <v>93</v>
      </c>
      <c r="D32" s="46">
        <v>618966</v>
      </c>
      <c r="E32" s="46">
        <v>66394</v>
      </c>
      <c r="F32" s="46">
        <v>103768</v>
      </c>
      <c r="G32" s="46">
        <v>1200</v>
      </c>
      <c r="H32" s="46">
        <v>8837</v>
      </c>
      <c r="I32" s="46">
        <v>-5713</v>
      </c>
      <c r="J32" s="46">
        <v>-112705</v>
      </c>
      <c r="K32" s="46">
        <f>SUM(D32:J32)</f>
        <v>680747</v>
      </c>
      <c r="L32" s="46">
        <v>22798</v>
      </c>
      <c r="M32" s="46">
        <f>L32+K32</f>
        <v>703545</v>
      </c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</row>
    <row r="33" spans="4:36" ht="12.75"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</row>
    <row r="34" spans="1:36" ht="12.75">
      <c r="A34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-2733</v>
      </c>
      <c r="J34" s="46">
        <v>0</v>
      </c>
      <c r="K34" s="46">
        <f>SUM(D34:J34)</f>
        <v>-2733</v>
      </c>
      <c r="L34" s="46">
        <v>0</v>
      </c>
      <c r="M34" s="46">
        <f>L34+K34</f>
        <v>-2733</v>
      </c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</row>
    <row r="35" spans="4:36" ht="12.75"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</row>
    <row r="36" spans="1:36" ht="12.75">
      <c r="A36" s="90" t="s">
        <v>143</v>
      </c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</row>
    <row r="37" spans="1:36" ht="12.75">
      <c r="A37" t="s">
        <v>144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f>SUM(D37:J37)</f>
        <v>0</v>
      </c>
      <c r="L37" s="46">
        <f>3811+3500</f>
        <v>7311</v>
      </c>
      <c r="M37" s="46">
        <f>L37+K37</f>
        <v>7311</v>
      </c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</row>
    <row r="38" spans="4:36" ht="12.75"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</row>
    <row r="39" spans="1:36" ht="12.75">
      <c r="A39" s="90" t="s">
        <v>194</v>
      </c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</row>
    <row r="40" spans="1:36" ht="12.75">
      <c r="A40" t="s">
        <v>183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f>-13548-3500</f>
        <v>-17048</v>
      </c>
      <c r="M40" s="46">
        <f>L40</f>
        <v>-17048</v>
      </c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</row>
    <row r="41" spans="4:36" ht="12.75">
      <c r="D41" s="46"/>
      <c r="E41" s="46"/>
      <c r="F41" s="46"/>
      <c r="G41" s="15"/>
      <c r="H41" s="46"/>
      <c r="I41" s="46"/>
      <c r="J41" s="15" t="s">
        <v>43</v>
      </c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</row>
    <row r="42" spans="1:36" ht="12.75">
      <c r="A42" t="s">
        <v>40</v>
      </c>
      <c r="D42" s="46">
        <v>0</v>
      </c>
      <c r="E42" s="46">
        <v>0</v>
      </c>
      <c r="F42" s="46">
        <v>0</v>
      </c>
      <c r="G42" s="46">
        <v>0</v>
      </c>
      <c r="H42" s="46">
        <v>-4117</v>
      </c>
      <c r="I42" s="46">
        <v>0</v>
      </c>
      <c r="J42" s="46">
        <v>0</v>
      </c>
      <c r="K42" s="46">
        <f>SUM(D42:J42)</f>
        <v>-4117</v>
      </c>
      <c r="L42" s="46">
        <v>-252</v>
      </c>
      <c r="M42" s="46">
        <f>L42+K42</f>
        <v>-4369</v>
      </c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</row>
    <row r="43" spans="4:36" ht="12.75"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</row>
    <row r="44" spans="1:36" ht="12.75">
      <c r="A44" t="s">
        <v>64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-6232</v>
      </c>
      <c r="K44" s="46">
        <f>SUM(D44:J44)</f>
        <v>-6232</v>
      </c>
      <c r="L44" s="46">
        <v>0</v>
      </c>
      <c r="M44" s="46">
        <f>L44+K44</f>
        <v>-6232</v>
      </c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</row>
    <row r="45" spans="4:36" ht="12.75"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</row>
    <row r="46" spans="1:36" ht="12.75">
      <c r="A46" t="s">
        <v>177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-2372</v>
      </c>
      <c r="M46" s="46">
        <f>L46+K46</f>
        <v>-2372</v>
      </c>
      <c r="N46" s="46"/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</row>
    <row r="47" spans="4:36" ht="12.75"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</row>
    <row r="48" spans="1:36" ht="12.75">
      <c r="A48" s="54" t="s">
        <v>176</v>
      </c>
      <c r="D48" s="46">
        <v>0</v>
      </c>
      <c r="E48" s="46">
        <v>0</v>
      </c>
      <c r="F48" s="46"/>
      <c r="G48" s="46">
        <v>0</v>
      </c>
      <c r="H48" s="46">
        <v>0</v>
      </c>
      <c r="I48" s="46">
        <v>0</v>
      </c>
      <c r="J48" s="46">
        <v>46626</v>
      </c>
      <c r="K48" s="46">
        <f>SUM(D48:J48)</f>
        <v>46626</v>
      </c>
      <c r="L48" s="46">
        <v>1101</v>
      </c>
      <c r="M48" s="46">
        <f>L48+K48</f>
        <v>47727</v>
      </c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</row>
    <row r="49" spans="4:36" ht="12.75">
      <c r="D49" s="46"/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G49" s="46"/>
      <c r="AH49" s="46"/>
      <c r="AI49" s="46"/>
      <c r="AJ49" s="46"/>
    </row>
    <row r="50" spans="1:36" ht="13.5" thickBot="1">
      <c r="A50" s="54" t="s">
        <v>202</v>
      </c>
      <c r="D50" s="53">
        <f aca="true" t="shared" si="0" ref="D50:K50">SUM(D32:D49)</f>
        <v>618966</v>
      </c>
      <c r="E50" s="53">
        <f t="shared" si="0"/>
        <v>66394</v>
      </c>
      <c r="F50" s="53">
        <f t="shared" si="0"/>
        <v>103768</v>
      </c>
      <c r="G50" s="53">
        <f t="shared" si="0"/>
        <v>1200</v>
      </c>
      <c r="H50" s="53">
        <f>SUM(H32:H49)</f>
        <v>4720</v>
      </c>
      <c r="I50" s="53">
        <f t="shared" si="0"/>
        <v>-8446</v>
      </c>
      <c r="J50" s="53">
        <f t="shared" si="0"/>
        <v>-72311</v>
      </c>
      <c r="K50" s="53">
        <f t="shared" si="0"/>
        <v>714291</v>
      </c>
      <c r="L50" s="53">
        <f>SUM(L32:L49)</f>
        <v>11538</v>
      </c>
      <c r="M50" s="53">
        <f>L50+K50</f>
        <v>725829</v>
      </c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G50" s="46"/>
      <c r="AH50" s="46"/>
      <c r="AI50" s="46"/>
      <c r="AJ50" s="46"/>
    </row>
    <row r="51" spans="4:36" ht="12.75">
      <c r="D51" s="46"/>
      <c r="E51" s="46"/>
      <c r="F51" s="46"/>
      <c r="G51" s="46"/>
      <c r="H51" s="46"/>
      <c r="I51" s="46"/>
      <c r="J51" s="46"/>
      <c r="M51" s="46">
        <f>SUM(M32:M49)-M50</f>
        <v>0</v>
      </c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G51" s="46"/>
      <c r="AH51" s="46"/>
      <c r="AI51" s="46"/>
      <c r="AJ51" s="46"/>
    </row>
    <row r="52" spans="4:36" ht="12.75"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</row>
    <row r="53" spans="4:36" ht="12.75">
      <c r="D53" s="46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G53" s="46"/>
      <c r="AH53" s="46"/>
      <c r="AI53" s="46"/>
      <c r="AJ53" s="46"/>
    </row>
    <row r="54" spans="1:36" ht="12.75">
      <c r="A54" s="132" t="s">
        <v>123</v>
      </c>
      <c r="B54" s="132"/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</row>
    <row r="55" spans="1:36" ht="12.75">
      <c r="A55" s="132" t="s">
        <v>164</v>
      </c>
      <c r="B55" s="132"/>
      <c r="C55" s="132"/>
      <c r="D55" s="132"/>
      <c r="E55" s="132"/>
      <c r="F55" s="132"/>
      <c r="G55" s="132"/>
      <c r="H55" s="132"/>
      <c r="I55" s="132"/>
      <c r="J55" s="132"/>
      <c r="K55" s="132"/>
      <c r="L55" s="132"/>
      <c r="M55" s="132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6"/>
      <c r="AI55" s="46"/>
      <c r="AJ55" s="46"/>
    </row>
    <row r="56" spans="4:36" ht="12.75"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</row>
    <row r="57" spans="4:36" ht="12.75"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</row>
    <row r="58" spans="4:36" ht="12.75"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</row>
    <row r="59" spans="4:36" ht="12.75"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</row>
    <row r="60" spans="4:36" ht="12.75">
      <c r="D60" s="46"/>
      <c r="E60" s="46"/>
      <c r="F60" s="46"/>
      <c r="G60" s="46"/>
      <c r="H60" s="46"/>
      <c r="I60" s="46"/>
      <c r="J60" s="46"/>
      <c r="K60" s="46"/>
      <c r="L60" s="15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G60" s="46"/>
      <c r="AH60" s="46"/>
      <c r="AI60" s="46"/>
      <c r="AJ60" s="46"/>
    </row>
    <row r="61" spans="4:36" ht="12.75">
      <c r="D61" s="46"/>
      <c r="E61" s="46"/>
      <c r="F61" s="46"/>
      <c r="G61" s="46"/>
      <c r="H61" s="46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G61" s="46"/>
      <c r="AH61" s="46"/>
      <c r="AI61" s="46"/>
      <c r="AJ61" s="46"/>
    </row>
    <row r="62" spans="4:36" ht="12.75"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</row>
    <row r="63" spans="4:36" ht="12.75"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</row>
    <row r="64" spans="4:36" ht="12.75"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</row>
    <row r="65" spans="4:36" ht="12.75"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</row>
    <row r="66" spans="4:36" ht="12.75"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</row>
    <row r="67" spans="4:36" ht="12.75"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</row>
    <row r="68" spans="4:36" ht="12.75"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</row>
    <row r="69" spans="4:36" ht="12.75"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</row>
    <row r="70" spans="4:36" ht="12.75"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</row>
    <row r="71" spans="4:36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</row>
    <row r="72" spans="4:36" ht="12.75">
      <c r="D72" s="46"/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G72" s="46"/>
      <c r="AH72" s="46"/>
      <c r="AI72" s="46"/>
      <c r="AJ72" s="46"/>
    </row>
    <row r="73" spans="4:36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</row>
    <row r="74" spans="4:36" ht="12.75"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</row>
    <row r="75" spans="4:36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</row>
    <row r="76" spans="4:36" ht="12.75">
      <c r="D76" s="46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G76" s="46"/>
      <c r="AH76" s="46"/>
      <c r="AI76" s="46"/>
      <c r="AJ76" s="46"/>
    </row>
    <row r="77" spans="4:36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</row>
    <row r="78" spans="4:36" ht="12.75">
      <c r="D78" s="46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  <c r="AA78" s="46"/>
      <c r="AB78" s="46"/>
      <c r="AC78" s="46"/>
      <c r="AD78" s="46"/>
      <c r="AE78" s="46"/>
      <c r="AF78" s="46"/>
      <c r="AG78" s="46"/>
      <c r="AH78" s="46"/>
      <c r="AI78" s="46"/>
      <c r="AJ78" s="46"/>
    </row>
    <row r="79" spans="4:36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</row>
    <row r="80" spans="4:36" ht="12.75"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  <c r="AA80" s="46"/>
      <c r="AB80" s="46"/>
      <c r="AC80" s="46"/>
      <c r="AD80" s="46"/>
      <c r="AE80" s="46"/>
      <c r="AF80" s="46"/>
      <c r="AG80" s="46"/>
      <c r="AH80" s="46"/>
      <c r="AI80" s="46"/>
      <c r="AJ80" s="46"/>
    </row>
    <row r="81" spans="4:36" ht="12.75"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</row>
    <row r="82" spans="4:36" ht="12.75"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  <c r="AA82" s="46"/>
      <c r="AB82" s="46"/>
      <c r="AC82" s="46"/>
      <c r="AD82" s="46"/>
      <c r="AE82" s="46"/>
      <c r="AF82" s="46"/>
      <c r="AG82" s="46"/>
      <c r="AH82" s="46"/>
      <c r="AI82" s="46"/>
      <c r="AJ82" s="46"/>
    </row>
    <row r="83" spans="4:36" ht="12.75"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  <c r="AA83" s="46"/>
      <c r="AB83" s="46"/>
      <c r="AC83" s="46"/>
      <c r="AD83" s="46"/>
      <c r="AE83" s="46"/>
      <c r="AF83" s="46"/>
      <c r="AG83" s="46"/>
      <c r="AH83" s="46"/>
      <c r="AI83" s="46"/>
      <c r="AJ83" s="46"/>
    </row>
    <row r="84" spans="4:36" ht="12.75">
      <c r="D84" s="46"/>
      <c r="E84" s="46"/>
      <c r="F84" s="46"/>
      <c r="G84" s="46"/>
      <c r="H84" s="46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  <c r="AA84" s="46"/>
      <c r="AB84" s="46"/>
      <c r="AC84" s="46"/>
      <c r="AD84" s="46"/>
      <c r="AE84" s="46"/>
      <c r="AF84" s="46"/>
      <c r="AG84" s="46"/>
      <c r="AH84" s="46"/>
      <c r="AI84" s="46"/>
      <c r="AJ84" s="46"/>
    </row>
    <row r="85" spans="4:36" ht="12.75">
      <c r="D85" s="46"/>
      <c r="E85" s="46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  <c r="AA85" s="46"/>
      <c r="AB85" s="46"/>
      <c r="AC85" s="46"/>
      <c r="AD85" s="46"/>
      <c r="AE85" s="46"/>
      <c r="AF85" s="46"/>
      <c r="AG85" s="46"/>
      <c r="AH85" s="46"/>
      <c r="AI85" s="46"/>
      <c r="AJ85" s="46"/>
    </row>
    <row r="86" spans="4:36" ht="12.75">
      <c r="D86" s="46"/>
      <c r="E86" s="46"/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  <c r="AA86" s="46"/>
      <c r="AB86" s="46"/>
      <c r="AC86" s="46"/>
      <c r="AD86" s="46"/>
      <c r="AE86" s="46"/>
      <c r="AF86" s="46"/>
      <c r="AG86" s="46"/>
      <c r="AH86" s="46"/>
      <c r="AI86" s="46"/>
      <c r="AJ86" s="46"/>
    </row>
    <row r="87" spans="4:36" ht="12.75"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</row>
    <row r="88" spans="4:36" ht="12.75">
      <c r="D88" s="46"/>
      <c r="E88" s="46"/>
      <c r="F88" s="46"/>
      <c r="G88" s="46"/>
      <c r="H88" s="46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</row>
    <row r="89" spans="4:36" ht="12.75">
      <c r="D89" s="46"/>
      <c r="E89" s="46"/>
      <c r="F89" s="46"/>
      <c r="G89" s="46"/>
      <c r="H89" s="46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</row>
    <row r="90" spans="4:36" ht="12.75">
      <c r="D90" s="46"/>
      <c r="E90" s="46"/>
      <c r="F90" s="46"/>
      <c r="G90" s="46"/>
      <c r="H90" s="46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</row>
    <row r="91" spans="4:36" ht="12.75"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</row>
    <row r="92" spans="4:36" ht="12.75"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  <c r="AA92" s="46"/>
      <c r="AB92" s="46"/>
      <c r="AC92" s="46"/>
      <c r="AD92" s="46"/>
      <c r="AE92" s="46"/>
      <c r="AF92" s="46"/>
      <c r="AG92" s="46"/>
      <c r="AH92" s="46"/>
      <c r="AI92" s="46"/>
      <c r="AJ92" s="46"/>
    </row>
    <row r="93" spans="4:36" ht="12.75"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  <c r="AA93" s="46"/>
      <c r="AB93" s="46"/>
      <c r="AC93" s="46"/>
      <c r="AD93" s="46"/>
      <c r="AE93" s="46"/>
      <c r="AF93" s="46"/>
      <c r="AG93" s="46"/>
      <c r="AH93" s="46"/>
      <c r="AI93" s="46"/>
      <c r="AJ93" s="46"/>
    </row>
    <row r="94" spans="4:36" ht="12.75"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  <c r="AA94" s="46"/>
      <c r="AB94" s="46"/>
      <c r="AC94" s="46"/>
      <c r="AD94" s="46"/>
      <c r="AE94" s="46"/>
      <c r="AF94" s="46"/>
      <c r="AG94" s="46"/>
      <c r="AH94" s="46"/>
      <c r="AI94" s="46"/>
      <c r="AJ94" s="46"/>
    </row>
    <row r="95" spans="4:36" ht="12.75"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  <c r="AA95" s="46"/>
      <c r="AB95" s="46"/>
      <c r="AC95" s="46"/>
      <c r="AD95" s="46"/>
      <c r="AE95" s="46"/>
      <c r="AF95" s="46"/>
      <c r="AG95" s="46"/>
      <c r="AH95" s="46"/>
      <c r="AI95" s="46"/>
      <c r="AJ95" s="46"/>
    </row>
    <row r="96" spans="4:36" ht="12.75"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  <c r="AA96" s="46"/>
      <c r="AB96" s="46"/>
      <c r="AC96" s="46"/>
      <c r="AD96" s="46"/>
      <c r="AE96" s="46"/>
      <c r="AF96" s="46"/>
      <c r="AG96" s="46"/>
      <c r="AH96" s="46"/>
      <c r="AI96" s="46"/>
      <c r="AJ96" s="46"/>
    </row>
    <row r="97" spans="4:36" ht="12.75"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  <c r="AA97" s="46"/>
      <c r="AB97" s="46"/>
      <c r="AC97" s="46"/>
      <c r="AD97" s="46"/>
      <c r="AE97" s="46"/>
      <c r="AF97" s="46"/>
      <c r="AG97" s="46"/>
      <c r="AH97" s="46"/>
      <c r="AI97" s="46"/>
      <c r="AJ97" s="46"/>
    </row>
    <row r="98" spans="4:36" ht="12.75"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  <c r="AA98" s="46"/>
      <c r="AB98" s="46"/>
      <c r="AC98" s="46"/>
      <c r="AD98" s="46"/>
      <c r="AE98" s="46"/>
      <c r="AF98" s="46"/>
      <c r="AG98" s="46"/>
      <c r="AH98" s="46"/>
      <c r="AI98" s="46"/>
      <c r="AJ98" s="46"/>
    </row>
    <row r="99" spans="4:36" ht="12.75"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  <c r="AB99" s="46"/>
      <c r="AC99" s="46"/>
      <c r="AD99" s="46"/>
      <c r="AE99" s="46"/>
      <c r="AF99" s="46"/>
      <c r="AG99" s="46"/>
      <c r="AH99" s="46"/>
      <c r="AI99" s="46"/>
      <c r="AJ99" s="46"/>
    </row>
    <row r="100" spans="4:36" ht="12.75"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  <c r="AA100" s="46"/>
      <c r="AB100" s="46"/>
      <c r="AC100" s="46"/>
      <c r="AD100" s="46"/>
      <c r="AE100" s="46"/>
      <c r="AF100" s="46"/>
      <c r="AG100" s="46"/>
      <c r="AH100" s="46"/>
      <c r="AI100" s="46"/>
      <c r="AJ100" s="46"/>
    </row>
    <row r="101" spans="4:36" ht="12.75"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  <c r="AA101" s="46"/>
      <c r="AB101" s="46"/>
      <c r="AC101" s="46"/>
      <c r="AD101" s="46"/>
      <c r="AE101" s="46"/>
      <c r="AF101" s="46"/>
      <c r="AG101" s="46"/>
      <c r="AH101" s="46"/>
      <c r="AI101" s="46"/>
      <c r="AJ101" s="46"/>
    </row>
    <row r="102" spans="4:36" ht="12.75"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  <c r="AA102" s="46"/>
      <c r="AB102" s="46"/>
      <c r="AC102" s="46"/>
      <c r="AD102" s="46"/>
      <c r="AE102" s="46"/>
      <c r="AF102" s="46"/>
      <c r="AG102" s="46"/>
      <c r="AH102" s="46"/>
      <c r="AI102" s="46"/>
      <c r="AJ102" s="46"/>
    </row>
    <row r="103" spans="4:36" ht="12.75"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  <c r="AA103" s="46"/>
      <c r="AB103" s="46"/>
      <c r="AC103" s="46"/>
      <c r="AD103" s="46"/>
      <c r="AE103" s="46"/>
      <c r="AF103" s="46"/>
      <c r="AG103" s="46"/>
      <c r="AH103" s="46"/>
      <c r="AI103" s="46"/>
      <c r="AJ103" s="46"/>
    </row>
    <row r="104" spans="4:36" ht="12.75"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  <c r="AA104" s="46"/>
      <c r="AB104" s="46"/>
      <c r="AC104" s="46"/>
      <c r="AD104" s="46"/>
      <c r="AE104" s="46"/>
      <c r="AF104" s="46"/>
      <c r="AG104" s="46"/>
      <c r="AH104" s="46"/>
      <c r="AI104" s="46"/>
      <c r="AJ104" s="46"/>
    </row>
    <row r="105" spans="4:36" ht="12.75"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</row>
    <row r="106" spans="4:36" ht="12.75"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  <c r="AB106" s="46"/>
      <c r="AC106" s="46"/>
      <c r="AD106" s="46"/>
      <c r="AE106" s="46"/>
      <c r="AF106" s="46"/>
      <c r="AG106" s="46"/>
      <c r="AH106" s="46"/>
      <c r="AI106" s="46"/>
      <c r="AJ106" s="46"/>
    </row>
    <row r="107" spans="4:36" ht="12.75"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  <c r="AB107" s="46"/>
      <c r="AC107" s="46"/>
      <c r="AD107" s="46"/>
      <c r="AE107" s="46"/>
      <c r="AF107" s="46"/>
      <c r="AG107" s="46"/>
      <c r="AH107" s="46"/>
      <c r="AI107" s="46"/>
      <c r="AJ107" s="46"/>
    </row>
    <row r="108" spans="4:36" ht="12.75"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  <c r="AA108" s="46"/>
      <c r="AB108" s="46"/>
      <c r="AC108" s="46"/>
      <c r="AD108" s="46"/>
      <c r="AE108" s="46"/>
      <c r="AF108" s="46"/>
      <c r="AG108" s="46"/>
      <c r="AH108" s="46"/>
      <c r="AI108" s="46"/>
      <c r="AJ108" s="46"/>
    </row>
    <row r="109" spans="4:36" ht="12.75"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  <c r="AA109" s="46"/>
      <c r="AB109" s="46"/>
      <c r="AC109" s="46"/>
      <c r="AD109" s="46"/>
      <c r="AE109" s="46"/>
      <c r="AF109" s="46"/>
      <c r="AG109" s="46"/>
      <c r="AH109" s="46"/>
      <c r="AI109" s="46"/>
      <c r="AJ109" s="46"/>
    </row>
    <row r="110" spans="4:36" ht="12.75"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  <c r="AA110" s="46"/>
      <c r="AB110" s="46"/>
      <c r="AC110" s="46"/>
      <c r="AD110" s="46"/>
      <c r="AE110" s="46"/>
      <c r="AF110" s="46"/>
      <c r="AG110" s="46"/>
      <c r="AH110" s="46"/>
      <c r="AI110" s="46"/>
      <c r="AJ110" s="46"/>
    </row>
    <row r="111" spans="4:36" ht="12.75"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  <c r="AA111" s="46"/>
      <c r="AB111" s="46"/>
      <c r="AC111" s="46"/>
      <c r="AD111" s="46"/>
      <c r="AE111" s="46"/>
      <c r="AF111" s="46"/>
      <c r="AG111" s="46"/>
      <c r="AH111" s="46"/>
      <c r="AI111" s="46"/>
      <c r="AJ111" s="46"/>
    </row>
    <row r="112" spans="4:36" ht="12.75"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  <c r="AA112" s="46"/>
      <c r="AB112" s="46"/>
      <c r="AC112" s="46"/>
      <c r="AD112" s="46"/>
      <c r="AE112" s="46"/>
      <c r="AF112" s="46"/>
      <c r="AG112" s="46"/>
      <c r="AH112" s="46"/>
      <c r="AI112" s="46"/>
      <c r="AJ112" s="46"/>
    </row>
    <row r="113" spans="4:36" ht="12.7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  <c r="AA113" s="46"/>
      <c r="AB113" s="46"/>
      <c r="AC113" s="46"/>
      <c r="AD113" s="46"/>
      <c r="AE113" s="46"/>
      <c r="AF113" s="46"/>
      <c r="AG113" s="46"/>
      <c r="AH113" s="46"/>
      <c r="AI113" s="46"/>
      <c r="AJ113" s="46"/>
    </row>
    <row r="114" spans="4:36" ht="12.75"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  <c r="AA114" s="46"/>
      <c r="AB114" s="46"/>
      <c r="AC114" s="46"/>
      <c r="AD114" s="46"/>
      <c r="AE114" s="46"/>
      <c r="AF114" s="46"/>
      <c r="AG114" s="46"/>
      <c r="AH114" s="46"/>
      <c r="AI114" s="46"/>
      <c r="AJ114" s="46"/>
    </row>
    <row r="115" spans="4:36" ht="12.75"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  <c r="AA115" s="46"/>
      <c r="AB115" s="46"/>
      <c r="AC115" s="46"/>
      <c r="AD115" s="46"/>
      <c r="AE115" s="46"/>
      <c r="AF115" s="46"/>
      <c r="AG115" s="46"/>
      <c r="AH115" s="46"/>
      <c r="AI115" s="46"/>
      <c r="AJ115" s="46"/>
    </row>
    <row r="116" spans="4:36" ht="12.75"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  <c r="AA116" s="46"/>
      <c r="AB116" s="46"/>
      <c r="AC116" s="46"/>
      <c r="AD116" s="46"/>
      <c r="AE116" s="46"/>
      <c r="AF116" s="46"/>
      <c r="AG116" s="46"/>
      <c r="AH116" s="46"/>
      <c r="AI116" s="46"/>
      <c r="AJ116" s="46"/>
    </row>
    <row r="117" spans="4:36" ht="12.75"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  <c r="AA117" s="46"/>
      <c r="AB117" s="46"/>
      <c r="AC117" s="46"/>
      <c r="AD117" s="46"/>
      <c r="AE117" s="46"/>
      <c r="AF117" s="46"/>
      <c r="AG117" s="46"/>
      <c r="AH117" s="46"/>
      <c r="AI117" s="46"/>
      <c r="AJ117" s="46"/>
    </row>
    <row r="118" spans="4:36" ht="12.75"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  <c r="AA118" s="46"/>
      <c r="AB118" s="46"/>
      <c r="AC118" s="46"/>
      <c r="AD118" s="46"/>
      <c r="AE118" s="46"/>
      <c r="AF118" s="46"/>
      <c r="AG118" s="46"/>
      <c r="AH118" s="46"/>
      <c r="AI118" s="46"/>
      <c r="AJ118" s="46"/>
    </row>
    <row r="119" spans="4:36" ht="12.75"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  <c r="AA119" s="46"/>
      <c r="AB119" s="46"/>
      <c r="AC119" s="46"/>
      <c r="AD119" s="46"/>
      <c r="AE119" s="46"/>
      <c r="AF119" s="46"/>
      <c r="AG119" s="46"/>
      <c r="AH119" s="46"/>
      <c r="AI119" s="46"/>
      <c r="AJ119" s="46"/>
    </row>
    <row r="120" spans="4:36" ht="12.75"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  <c r="AA120" s="46"/>
      <c r="AB120" s="46"/>
      <c r="AC120" s="46"/>
      <c r="AD120" s="46"/>
      <c r="AE120" s="46"/>
      <c r="AF120" s="46"/>
      <c r="AG120" s="46"/>
      <c r="AH120" s="46"/>
      <c r="AI120" s="46"/>
      <c r="AJ120" s="46"/>
    </row>
    <row r="121" spans="4:36" ht="12.75"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  <c r="AA121" s="46"/>
      <c r="AB121" s="46"/>
      <c r="AC121" s="46"/>
      <c r="AD121" s="46"/>
      <c r="AE121" s="46"/>
      <c r="AF121" s="46"/>
      <c r="AG121" s="46"/>
      <c r="AH121" s="46"/>
      <c r="AI121" s="46"/>
      <c r="AJ121" s="46"/>
    </row>
    <row r="122" spans="4:36" ht="12.75"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  <c r="AA122" s="46"/>
      <c r="AB122" s="46"/>
      <c r="AC122" s="46"/>
      <c r="AD122" s="46"/>
      <c r="AE122" s="46"/>
      <c r="AF122" s="46"/>
      <c r="AG122" s="46"/>
      <c r="AH122" s="46"/>
      <c r="AI122" s="46"/>
      <c r="AJ122" s="46"/>
    </row>
    <row r="123" spans="4:36" ht="12.75"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  <c r="AA123" s="46"/>
      <c r="AB123" s="46"/>
      <c r="AC123" s="46"/>
      <c r="AD123" s="46"/>
      <c r="AE123" s="46"/>
      <c r="AF123" s="46"/>
      <c r="AG123" s="46"/>
      <c r="AH123" s="46"/>
      <c r="AI123" s="46"/>
      <c r="AJ123" s="46"/>
    </row>
    <row r="124" spans="4:36" ht="12.75"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  <c r="AA124" s="46"/>
      <c r="AB124" s="46"/>
      <c r="AC124" s="46"/>
      <c r="AD124" s="46"/>
      <c r="AE124" s="46"/>
      <c r="AF124" s="46"/>
      <c r="AG124" s="46"/>
      <c r="AH124" s="46"/>
      <c r="AI124" s="46"/>
      <c r="AJ124" s="46"/>
    </row>
    <row r="125" spans="4:36" ht="12.75"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  <c r="AA125" s="46"/>
      <c r="AB125" s="46"/>
      <c r="AC125" s="46"/>
      <c r="AD125" s="46"/>
      <c r="AE125" s="46"/>
      <c r="AF125" s="46"/>
      <c r="AG125" s="46"/>
      <c r="AH125" s="46"/>
      <c r="AI125" s="46"/>
      <c r="AJ125" s="46"/>
    </row>
    <row r="126" spans="4:36" ht="12.75"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  <c r="AA126" s="46"/>
      <c r="AB126" s="46"/>
      <c r="AC126" s="46"/>
      <c r="AD126" s="46"/>
      <c r="AE126" s="46"/>
      <c r="AF126" s="46"/>
      <c r="AG126" s="46"/>
      <c r="AH126" s="46"/>
      <c r="AI126" s="46"/>
      <c r="AJ126" s="46"/>
    </row>
    <row r="127" spans="4:36" ht="12.75"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  <c r="AA127" s="46"/>
      <c r="AB127" s="46"/>
      <c r="AC127" s="46"/>
      <c r="AD127" s="46"/>
      <c r="AE127" s="46"/>
      <c r="AF127" s="46"/>
      <c r="AG127" s="46"/>
      <c r="AH127" s="46"/>
      <c r="AI127" s="46"/>
      <c r="AJ127" s="46"/>
    </row>
    <row r="128" spans="4:36" ht="12.75"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  <c r="AA128" s="46"/>
      <c r="AB128" s="46"/>
      <c r="AC128" s="46"/>
      <c r="AD128" s="46"/>
      <c r="AE128" s="46"/>
      <c r="AF128" s="46"/>
      <c r="AG128" s="46"/>
      <c r="AH128" s="46"/>
      <c r="AI128" s="46"/>
      <c r="AJ128" s="46"/>
    </row>
    <row r="129" spans="4:36" ht="12.75"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</row>
    <row r="130" spans="4:36" ht="12.75"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  <c r="AA130" s="46"/>
      <c r="AB130" s="46"/>
      <c r="AC130" s="46"/>
      <c r="AD130" s="46"/>
      <c r="AE130" s="46"/>
      <c r="AF130" s="46"/>
      <c r="AG130" s="46"/>
      <c r="AH130" s="46"/>
      <c r="AI130" s="46"/>
      <c r="AJ130" s="46"/>
    </row>
    <row r="131" spans="4:36" ht="12.75"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  <c r="AA131" s="46"/>
      <c r="AB131" s="46"/>
      <c r="AC131" s="46"/>
      <c r="AD131" s="46"/>
      <c r="AE131" s="46"/>
      <c r="AF131" s="46"/>
      <c r="AG131" s="46"/>
      <c r="AH131" s="46"/>
      <c r="AI131" s="46"/>
      <c r="AJ131" s="46"/>
    </row>
    <row r="132" spans="4:36" ht="12.75"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  <c r="AA132" s="46"/>
      <c r="AB132" s="46"/>
      <c r="AC132" s="46"/>
      <c r="AD132" s="46"/>
      <c r="AE132" s="46"/>
      <c r="AF132" s="46"/>
      <c r="AG132" s="46"/>
      <c r="AH132" s="46"/>
      <c r="AI132" s="46"/>
      <c r="AJ132" s="46"/>
    </row>
    <row r="133" spans="4:36" ht="12.75"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  <c r="AA133" s="46"/>
      <c r="AB133" s="46"/>
      <c r="AC133" s="46"/>
      <c r="AD133" s="46"/>
      <c r="AE133" s="46"/>
      <c r="AF133" s="46"/>
      <c r="AG133" s="46"/>
      <c r="AH133" s="46"/>
      <c r="AI133" s="46"/>
      <c r="AJ133" s="46"/>
    </row>
    <row r="134" spans="4:36" ht="12.75"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  <c r="AA134" s="46"/>
      <c r="AB134" s="46"/>
      <c r="AC134" s="46"/>
      <c r="AD134" s="46"/>
      <c r="AE134" s="46"/>
      <c r="AF134" s="46"/>
      <c r="AG134" s="46"/>
      <c r="AH134" s="46"/>
      <c r="AI134" s="46"/>
      <c r="AJ134" s="46"/>
    </row>
    <row r="135" spans="4:36" ht="12.75"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</row>
    <row r="136" spans="4:36" ht="12.75"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</row>
    <row r="137" spans="4:36" ht="12.75"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</row>
    <row r="138" spans="4:36" ht="12.75"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</row>
    <row r="139" spans="4:36" ht="12.75"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</row>
    <row r="140" spans="4:36" ht="12.75"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</row>
    <row r="141" spans="4:36" ht="12.75"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</row>
    <row r="142" spans="4:36" ht="12.75"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</row>
    <row r="143" spans="4:36" ht="12.75"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</row>
    <row r="144" spans="4:36" ht="12.75"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</row>
    <row r="145" spans="4:36" ht="12.75"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</row>
    <row r="146" spans="4:36" ht="12.75"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</row>
    <row r="147" spans="4:36" ht="12.75"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</row>
    <row r="148" spans="4:36" ht="12.75"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</row>
    <row r="149" spans="4:36" ht="12.75"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</row>
    <row r="150" spans="4:36" ht="12.75"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</row>
    <row r="151" spans="4:36" ht="12.75"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</row>
    <row r="152" spans="4:36" ht="12.75"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</row>
    <row r="153" spans="4:36" ht="12.75"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</row>
    <row r="154" spans="4:36" ht="12.75">
      <c r="D154" s="46"/>
      <c r="E154" s="46"/>
      <c r="F154" s="46"/>
      <c r="G154" s="46"/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</row>
    <row r="155" spans="4:36" ht="12.75">
      <c r="D155" s="46"/>
      <c r="E155" s="46"/>
      <c r="F155" s="46"/>
      <c r="G155" s="46"/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</row>
    <row r="156" spans="4:36" ht="12.75"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</row>
    <row r="157" spans="4:36" ht="12.75">
      <c r="D157" s="46"/>
      <c r="E157" s="46"/>
      <c r="F157" s="46"/>
      <c r="G157" s="46"/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</row>
    <row r="158" spans="4:36" ht="12.75">
      <c r="D158" s="46"/>
      <c r="E158" s="46"/>
      <c r="F158" s="46"/>
      <c r="G158" s="46"/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</row>
    <row r="159" spans="4:36" ht="12.75">
      <c r="D159" s="46"/>
      <c r="E159" s="46"/>
      <c r="F159" s="46"/>
      <c r="G159" s="46"/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</row>
    <row r="160" spans="4:36" ht="12.75">
      <c r="D160" s="46"/>
      <c r="E160" s="46"/>
      <c r="F160" s="46"/>
      <c r="G160" s="46"/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</row>
    <row r="161" spans="4:36" ht="12.75">
      <c r="D161" s="46"/>
      <c r="E161" s="46"/>
      <c r="F161" s="46"/>
      <c r="G161" s="46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</row>
    <row r="162" spans="4:36" ht="12.75">
      <c r="D162" s="46"/>
      <c r="E162" s="46"/>
      <c r="F162" s="46"/>
      <c r="G162" s="46"/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</row>
    <row r="163" spans="4:36" ht="12.75">
      <c r="D163" s="46"/>
      <c r="E163" s="46"/>
      <c r="F163" s="46"/>
      <c r="G163" s="46"/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</row>
    <row r="164" spans="4:36" ht="12.75">
      <c r="D164" s="46"/>
      <c r="E164" s="46"/>
      <c r="F164" s="46"/>
      <c r="G164" s="46"/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</row>
    <row r="165" spans="4:36" ht="12.75">
      <c r="D165" s="46"/>
      <c r="E165" s="46"/>
      <c r="F165" s="46"/>
      <c r="G165" s="46"/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</row>
    <row r="166" spans="4:36" ht="12.75">
      <c r="D166" s="46"/>
      <c r="E166" s="46"/>
      <c r="F166" s="46"/>
      <c r="G166" s="46"/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</row>
    <row r="167" spans="4:36" ht="12.75">
      <c r="D167" s="46"/>
      <c r="E167" s="46"/>
      <c r="F167" s="46"/>
      <c r="G167" s="46"/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</row>
    <row r="168" spans="4:36" ht="12.75">
      <c r="D168" s="46"/>
      <c r="E168" s="46"/>
      <c r="F168" s="46"/>
      <c r="G168" s="46"/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</row>
    <row r="169" spans="4:36" ht="12.75">
      <c r="D169" s="46"/>
      <c r="E169" s="46"/>
      <c r="F169" s="46"/>
      <c r="G169" s="46"/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</row>
    <row r="170" spans="4:36" ht="12.75">
      <c r="D170" s="46"/>
      <c r="E170" s="46"/>
      <c r="F170" s="46"/>
      <c r="G170" s="46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</row>
    <row r="171" spans="4:36" ht="12.75">
      <c r="D171" s="46"/>
      <c r="E171" s="46"/>
      <c r="F171" s="46"/>
      <c r="G171" s="46"/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</row>
    <row r="172" spans="4:36" ht="12.75">
      <c r="D172" s="46"/>
      <c r="E172" s="46"/>
      <c r="F172" s="46"/>
      <c r="G172" s="46"/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</row>
    <row r="173" spans="4:36" ht="12.75">
      <c r="D173" s="46"/>
      <c r="E173" s="46"/>
      <c r="F173" s="46"/>
      <c r="G173" s="46"/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</row>
    <row r="174" spans="4:36" ht="12.75">
      <c r="D174" s="46"/>
      <c r="E174" s="46"/>
      <c r="F174" s="46"/>
      <c r="G174" s="46"/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</row>
    <row r="175" spans="4:36" ht="12.75">
      <c r="D175" s="46"/>
      <c r="E175" s="46"/>
      <c r="F175" s="46"/>
      <c r="G175" s="46"/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</row>
    <row r="176" spans="4:36" ht="12.75">
      <c r="D176" s="46"/>
      <c r="E176" s="46"/>
      <c r="F176" s="46"/>
      <c r="G176" s="46"/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</row>
    <row r="177" spans="4:36" ht="12.75"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</row>
    <row r="178" spans="4:36" ht="12.75">
      <c r="D178" s="46"/>
      <c r="E178" s="46"/>
      <c r="F178" s="46"/>
      <c r="G178" s="46"/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</row>
    <row r="179" spans="4:36" ht="12.75">
      <c r="D179" s="46"/>
      <c r="E179" s="46"/>
      <c r="F179" s="46"/>
      <c r="G179" s="46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</row>
    <row r="180" spans="4:36" ht="12.75">
      <c r="D180" s="46"/>
      <c r="E180" s="46"/>
      <c r="F180" s="46"/>
      <c r="G180" s="46"/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</row>
    <row r="181" spans="4:36" ht="12.75">
      <c r="D181" s="46"/>
      <c r="E181" s="46"/>
      <c r="F181" s="46"/>
      <c r="G181" s="46"/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</row>
    <row r="182" spans="4:36" ht="12.75"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</row>
    <row r="183" spans="4:36" ht="12.75">
      <c r="D183" s="46"/>
      <c r="E183" s="46"/>
      <c r="F183" s="46"/>
      <c r="G183" s="46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</row>
    <row r="184" spans="4:36" ht="12.75"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</row>
    <row r="185" spans="4:36" ht="12.75">
      <c r="D185" s="46"/>
      <c r="E185" s="46"/>
      <c r="F185" s="46"/>
      <c r="G185" s="46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</row>
    <row r="186" spans="4:36" ht="12.75">
      <c r="D186" s="46"/>
      <c r="E186" s="46"/>
      <c r="F186" s="46"/>
      <c r="G186" s="46"/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</row>
    <row r="187" spans="4:36" ht="12.75">
      <c r="D187" s="46"/>
      <c r="E187" s="46"/>
      <c r="F187" s="46"/>
      <c r="G187" s="46"/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</row>
    <row r="188" spans="4:36" ht="12.75">
      <c r="D188" s="46"/>
      <c r="E188" s="46"/>
      <c r="F188" s="46"/>
      <c r="G188" s="46"/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</row>
    <row r="189" spans="4:36" ht="12.75">
      <c r="D189" s="46"/>
      <c r="E189" s="46"/>
      <c r="F189" s="46"/>
      <c r="G189" s="46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</row>
    <row r="190" spans="4:36" ht="12.75">
      <c r="D190" s="46"/>
      <c r="E190" s="46"/>
      <c r="F190" s="46"/>
      <c r="G190" s="46"/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</row>
    <row r="191" spans="4:36" ht="12.75">
      <c r="D191" s="46"/>
      <c r="E191" s="46"/>
      <c r="F191" s="46"/>
      <c r="G191" s="46"/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</row>
    <row r="192" spans="4:36" ht="12.75">
      <c r="D192" s="46"/>
      <c r="E192" s="46"/>
      <c r="F192" s="46"/>
      <c r="G192" s="46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</row>
    <row r="193" spans="4:36" ht="12.75">
      <c r="D193" s="46"/>
      <c r="E193" s="46"/>
      <c r="F193" s="46"/>
      <c r="G193" s="46"/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</row>
    <row r="194" spans="4:36" ht="12.75">
      <c r="D194" s="46"/>
      <c r="E194" s="46"/>
      <c r="F194" s="46"/>
      <c r="G194" s="46"/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</row>
    <row r="195" spans="4:36" ht="12.75">
      <c r="D195" s="46"/>
      <c r="E195" s="46"/>
      <c r="F195" s="46"/>
      <c r="G195" s="46"/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</row>
    <row r="196" spans="4:36" ht="12.75">
      <c r="D196" s="46"/>
      <c r="E196" s="46"/>
      <c r="F196" s="46"/>
      <c r="G196" s="46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</row>
    <row r="197" spans="4:36" ht="12.75">
      <c r="D197" s="46"/>
      <c r="E197" s="46"/>
      <c r="F197" s="46"/>
      <c r="G197" s="46"/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</row>
    <row r="198" spans="4:36" ht="12.75">
      <c r="D198" s="46"/>
      <c r="E198" s="46"/>
      <c r="F198" s="46"/>
      <c r="G198" s="46"/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</row>
    <row r="199" spans="4:36" ht="12.75">
      <c r="D199" s="46"/>
      <c r="E199" s="46"/>
      <c r="F199" s="46"/>
      <c r="G199" s="46"/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</row>
    <row r="200" spans="4:36" ht="12.75">
      <c r="D200" s="46"/>
      <c r="E200" s="46"/>
      <c r="F200" s="46"/>
      <c r="G200" s="46"/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</row>
    <row r="201" spans="4:36" ht="12.75"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</row>
    <row r="202" spans="4:36" ht="12.75">
      <c r="D202" s="46"/>
      <c r="E202" s="46"/>
      <c r="F202" s="46"/>
      <c r="G202" s="46"/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</row>
    <row r="203" spans="4:36" ht="12.75">
      <c r="D203" s="46"/>
      <c r="E203" s="46"/>
      <c r="F203" s="46"/>
      <c r="G203" s="46"/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</row>
    <row r="204" spans="4:36" ht="12.75">
      <c r="D204" s="46"/>
      <c r="E204" s="46"/>
      <c r="F204" s="46"/>
      <c r="G204" s="46"/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</row>
    <row r="205" spans="4:36" ht="12.75">
      <c r="D205" s="46"/>
      <c r="E205" s="46"/>
      <c r="F205" s="46"/>
      <c r="G205" s="46"/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</row>
    <row r="206" spans="4:36" ht="12.75">
      <c r="D206" s="46"/>
      <c r="E206" s="46"/>
      <c r="F206" s="46"/>
      <c r="G206" s="46"/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</row>
    <row r="207" spans="4:36" ht="12.75">
      <c r="D207" s="46"/>
      <c r="E207" s="46"/>
      <c r="F207" s="46"/>
      <c r="G207" s="46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</row>
    <row r="208" spans="4:36" ht="12.75">
      <c r="D208" s="46"/>
      <c r="E208" s="46"/>
      <c r="F208" s="46"/>
      <c r="G208" s="46"/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</row>
    <row r="209" spans="4:36" ht="12.75">
      <c r="D209" s="46"/>
      <c r="E209" s="46"/>
      <c r="F209" s="46"/>
      <c r="G209" s="46"/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</row>
    <row r="210" spans="4:36" ht="12.75">
      <c r="D210" s="46"/>
      <c r="E210" s="46"/>
      <c r="F210" s="46"/>
      <c r="G210" s="46"/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</row>
    <row r="211" spans="4:36" ht="12.75">
      <c r="D211" s="46"/>
      <c r="E211" s="46"/>
      <c r="F211" s="46"/>
      <c r="G211" s="46"/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</row>
    <row r="212" spans="4:36" ht="12.75">
      <c r="D212" s="46"/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</row>
    <row r="213" spans="4:36" ht="12.75">
      <c r="D213" s="46"/>
      <c r="E213" s="46"/>
      <c r="F213" s="46"/>
      <c r="G213" s="46"/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</row>
    <row r="214" spans="4:36" ht="12.75">
      <c r="D214" s="46"/>
      <c r="E214" s="46"/>
      <c r="F214" s="46"/>
      <c r="G214" s="46"/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</row>
    <row r="215" spans="4:36" ht="12.75">
      <c r="D215" s="46"/>
      <c r="E215" s="46"/>
      <c r="F215" s="46"/>
      <c r="G215" s="46"/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</row>
    <row r="216" spans="4:36" ht="12.75">
      <c r="D216" s="46"/>
      <c r="E216" s="46"/>
      <c r="F216" s="46"/>
      <c r="G216" s="46"/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</row>
    <row r="217" spans="4:36" ht="12.75">
      <c r="D217" s="46"/>
      <c r="E217" s="46"/>
      <c r="F217" s="46"/>
      <c r="G217" s="46"/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</row>
    <row r="218" spans="4:36" ht="12.75">
      <c r="D218" s="46"/>
      <c r="E218" s="46"/>
      <c r="F218" s="46"/>
      <c r="G218" s="46"/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</row>
    <row r="219" spans="4:36" ht="12.75">
      <c r="D219" s="46"/>
      <c r="E219" s="46"/>
      <c r="F219" s="46"/>
      <c r="G219" s="46"/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</row>
    <row r="220" spans="4:36" ht="12.75">
      <c r="D220" s="46"/>
      <c r="E220" s="46"/>
      <c r="F220" s="46"/>
      <c r="G220" s="46"/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</row>
    <row r="221" spans="4:36" ht="12.75">
      <c r="D221" s="46"/>
      <c r="E221" s="46"/>
      <c r="F221" s="46"/>
      <c r="G221" s="46"/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</row>
    <row r="222" spans="4:36" ht="12.75">
      <c r="D222" s="46"/>
      <c r="E222" s="46"/>
      <c r="F222" s="46"/>
      <c r="G222" s="46"/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</row>
    <row r="223" spans="4:36" ht="12.75">
      <c r="D223" s="46"/>
      <c r="E223" s="46"/>
      <c r="F223" s="46"/>
      <c r="G223" s="46"/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</row>
    <row r="224" spans="4:36" ht="12.75">
      <c r="D224" s="46"/>
      <c r="E224" s="46"/>
      <c r="F224" s="46"/>
      <c r="G224" s="46"/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</row>
    <row r="225" spans="4:36" ht="12.75"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</row>
    <row r="226" spans="4:36" ht="12.75">
      <c r="D226" s="46"/>
      <c r="E226" s="46"/>
      <c r="F226" s="46"/>
      <c r="G226" s="46"/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</row>
    <row r="227" spans="4:36" ht="12.75">
      <c r="D227" s="46"/>
      <c r="E227" s="46"/>
      <c r="F227" s="46"/>
      <c r="G227" s="46"/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</row>
    <row r="228" spans="4:36" ht="12.75">
      <c r="D228" s="46"/>
      <c r="E228" s="46"/>
      <c r="F228" s="46"/>
      <c r="G228" s="46"/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</row>
    <row r="229" spans="4:36" ht="12.75">
      <c r="D229" s="46"/>
      <c r="E229" s="46"/>
      <c r="F229" s="46"/>
      <c r="G229" s="46"/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</row>
    <row r="230" spans="4:36" ht="12.75">
      <c r="D230" s="46"/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</row>
    <row r="231" spans="4:36" ht="12.75">
      <c r="D231" s="46"/>
      <c r="E231" s="46"/>
      <c r="F231" s="46"/>
      <c r="G231" s="46"/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</row>
    <row r="232" spans="4:36" ht="12.75">
      <c r="D232" s="46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</row>
    <row r="233" spans="4:36" ht="12.75">
      <c r="D233" s="46"/>
      <c r="E233" s="46"/>
      <c r="F233" s="46"/>
      <c r="G233" s="46"/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</row>
    <row r="234" spans="4:36" ht="12.75">
      <c r="D234" s="46"/>
      <c r="E234" s="46"/>
      <c r="F234" s="46"/>
      <c r="G234" s="46"/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</row>
    <row r="235" spans="4:36" ht="12.75">
      <c r="D235" s="46"/>
      <c r="E235" s="46"/>
      <c r="F235" s="46"/>
      <c r="G235" s="46"/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</row>
    <row r="236" spans="4:36" ht="12.75">
      <c r="D236" s="46"/>
      <c r="E236" s="46"/>
      <c r="F236" s="46"/>
      <c r="G236" s="46"/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</row>
    <row r="237" spans="4:36" ht="12.75">
      <c r="D237" s="46"/>
      <c r="E237" s="46"/>
      <c r="F237" s="46"/>
      <c r="G237" s="46"/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</row>
    <row r="238" spans="4:36" ht="12.75">
      <c r="D238" s="46"/>
      <c r="E238" s="46"/>
      <c r="F238" s="46"/>
      <c r="G238" s="46"/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</row>
    <row r="239" spans="4:36" ht="12.75">
      <c r="D239" s="46"/>
      <c r="E239" s="46"/>
      <c r="F239" s="46"/>
      <c r="G239" s="46"/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</row>
    <row r="240" spans="4:36" ht="12.75">
      <c r="D240" s="46"/>
      <c r="E240" s="46"/>
      <c r="F240" s="46"/>
      <c r="G240" s="46"/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</row>
    <row r="241" spans="4:36" ht="12.75">
      <c r="D241" s="46"/>
      <c r="E241" s="46"/>
      <c r="F241" s="46"/>
      <c r="G241" s="46"/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</row>
    <row r="242" spans="4:36" ht="12.75">
      <c r="D242" s="46"/>
      <c r="E242" s="46"/>
      <c r="F242" s="46"/>
      <c r="G242" s="46"/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</row>
    <row r="243" spans="4:36" ht="12.75">
      <c r="D243" s="46"/>
      <c r="E243" s="46"/>
      <c r="F243" s="46"/>
      <c r="G243" s="46"/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</row>
    <row r="244" spans="4:36" ht="12.75">
      <c r="D244" s="46"/>
      <c r="E244" s="46"/>
      <c r="F244" s="46"/>
      <c r="G244" s="46"/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</row>
    <row r="245" spans="4:36" ht="12.75">
      <c r="D245" s="46"/>
      <c r="E245" s="46"/>
      <c r="F245" s="46"/>
      <c r="G245" s="46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</row>
    <row r="246" spans="4:36" ht="12.75">
      <c r="D246" s="46"/>
      <c r="E246" s="46"/>
      <c r="F246" s="46"/>
      <c r="G246" s="46"/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</row>
    <row r="247" spans="4:36" ht="12.75">
      <c r="D247" s="46"/>
      <c r="E247" s="46"/>
      <c r="F247" s="46"/>
      <c r="G247" s="46"/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</row>
    <row r="248" spans="4:36" ht="12.75">
      <c r="D248" s="46"/>
      <c r="E248" s="46"/>
      <c r="F248" s="46"/>
      <c r="G248" s="46"/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</row>
    <row r="249" spans="4:36" ht="12.75"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</row>
    <row r="250" spans="4:36" ht="12.75">
      <c r="D250" s="46"/>
      <c r="E250" s="46"/>
      <c r="F250" s="46"/>
      <c r="G250" s="46"/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</row>
    <row r="251" spans="4:36" ht="12.75">
      <c r="D251" s="46"/>
      <c r="E251" s="46"/>
      <c r="F251" s="46"/>
      <c r="G251" s="46"/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</row>
    <row r="252" spans="4:36" ht="12.75">
      <c r="D252" s="46"/>
      <c r="E252" s="46"/>
      <c r="F252" s="46"/>
      <c r="G252" s="46"/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</row>
    <row r="253" spans="4:36" ht="12.75">
      <c r="D253" s="46"/>
      <c r="E253" s="46"/>
      <c r="F253" s="46"/>
      <c r="G253" s="46"/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</row>
    <row r="254" spans="4:36" ht="12.75">
      <c r="D254" s="46"/>
      <c r="E254" s="46"/>
      <c r="F254" s="46"/>
      <c r="G254" s="46"/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</row>
    <row r="255" spans="4:36" ht="12.75">
      <c r="D255" s="46"/>
      <c r="E255" s="46"/>
      <c r="F255" s="46"/>
      <c r="G255" s="46"/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</row>
    <row r="256" spans="4:36" ht="12.75">
      <c r="D256" s="46"/>
      <c r="E256" s="46"/>
      <c r="F256" s="46"/>
      <c r="G256" s="46"/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</row>
    <row r="257" spans="4:36" ht="12.75">
      <c r="D257" s="46"/>
      <c r="E257" s="46"/>
      <c r="F257" s="46"/>
      <c r="G257" s="46"/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</row>
    <row r="258" spans="4:36" ht="12.75">
      <c r="D258" s="46"/>
      <c r="E258" s="46"/>
      <c r="F258" s="46"/>
      <c r="G258" s="46"/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</row>
    <row r="259" spans="4:36" ht="12.75">
      <c r="D259" s="46"/>
      <c r="E259" s="46"/>
      <c r="F259" s="46"/>
      <c r="G259" s="46"/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</row>
    <row r="260" spans="4:36" ht="12.75">
      <c r="D260" s="46"/>
      <c r="E260" s="46"/>
      <c r="F260" s="46"/>
      <c r="G260" s="46"/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</row>
    <row r="261" spans="4:36" ht="12.75">
      <c r="D261" s="46"/>
      <c r="E261" s="46"/>
      <c r="F261" s="46"/>
      <c r="G261" s="46"/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</row>
    <row r="262" spans="4:36" ht="12.75">
      <c r="D262" s="46"/>
      <c r="E262" s="46"/>
      <c r="F262" s="46"/>
      <c r="G262" s="46"/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</row>
    <row r="263" spans="4:36" ht="12.75">
      <c r="D263" s="46"/>
      <c r="E263" s="46"/>
      <c r="F263" s="46"/>
      <c r="G263" s="46"/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</row>
    <row r="264" spans="4:36" ht="12.75">
      <c r="D264" s="46"/>
      <c r="E264" s="46"/>
      <c r="F264" s="46"/>
      <c r="G264" s="46"/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</row>
    <row r="265" spans="4:36" ht="12.75">
      <c r="D265" s="46"/>
      <c r="E265" s="46"/>
      <c r="F265" s="46"/>
      <c r="G265" s="46"/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</row>
    <row r="266" spans="4:36" ht="12.75">
      <c r="D266" s="46"/>
      <c r="E266" s="46"/>
      <c r="F266" s="46"/>
      <c r="G266" s="46"/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</row>
    <row r="267" spans="4:36" ht="12.75">
      <c r="D267" s="46"/>
      <c r="E267" s="46"/>
      <c r="F267" s="46"/>
      <c r="G267" s="46"/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</row>
    <row r="268" spans="4:36" ht="12.75">
      <c r="D268" s="46"/>
      <c r="E268" s="46"/>
      <c r="F268" s="46"/>
      <c r="G268" s="46"/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</row>
    <row r="269" spans="4:36" ht="12.75">
      <c r="D269" s="46"/>
      <c r="E269" s="46"/>
      <c r="F269" s="46"/>
      <c r="G269" s="46"/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</row>
    <row r="270" spans="4:36" ht="12.75">
      <c r="D270" s="46"/>
      <c r="E270" s="46"/>
      <c r="F270" s="46"/>
      <c r="G270" s="46"/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</row>
    <row r="271" spans="4:36" ht="12.75">
      <c r="D271" s="46"/>
      <c r="E271" s="46"/>
      <c r="F271" s="46"/>
      <c r="G271" s="46"/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</row>
    <row r="272" spans="4:36" ht="12.75">
      <c r="D272" s="46"/>
      <c r="E272" s="46"/>
      <c r="F272" s="46"/>
      <c r="G272" s="46"/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</row>
    <row r="273" spans="4:36" ht="12.75">
      <c r="D273" s="46"/>
      <c r="E273" s="46"/>
      <c r="F273" s="46"/>
      <c r="G273" s="46"/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</row>
    <row r="274" spans="4:36" ht="12.75">
      <c r="D274" s="46"/>
      <c r="E274" s="46"/>
      <c r="F274" s="46"/>
      <c r="G274" s="46"/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</row>
    <row r="275" spans="4:36" ht="12.75">
      <c r="D275" s="46"/>
      <c r="E275" s="46"/>
      <c r="F275" s="46"/>
      <c r="G275" s="46"/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</row>
    <row r="276" spans="4:36" ht="12.75">
      <c r="D276" s="46"/>
      <c r="E276" s="46"/>
      <c r="F276" s="46"/>
      <c r="G276" s="46"/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</row>
    <row r="277" spans="4:36" ht="12.75">
      <c r="D277" s="46"/>
      <c r="E277" s="46"/>
      <c r="F277" s="46"/>
      <c r="G277" s="46"/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</row>
    <row r="278" spans="4:36" ht="12.75">
      <c r="D278" s="46"/>
      <c r="E278" s="46"/>
      <c r="F278" s="46"/>
      <c r="G278" s="46"/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</row>
    <row r="279" spans="4:36" ht="12.75">
      <c r="D279" s="46"/>
      <c r="E279" s="46"/>
      <c r="F279" s="46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</row>
    <row r="280" spans="4:36" ht="12.75">
      <c r="D280" s="46"/>
      <c r="E280" s="46"/>
      <c r="F280" s="46"/>
      <c r="G280" s="46"/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</row>
    <row r="281" spans="4:36" ht="12.75">
      <c r="D281" s="46"/>
      <c r="E281" s="46"/>
      <c r="F281" s="46"/>
      <c r="G281" s="46"/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</row>
    <row r="282" spans="4:36" ht="12.75">
      <c r="D282" s="46"/>
      <c r="E282" s="46"/>
      <c r="F282" s="46"/>
      <c r="G282" s="46"/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</row>
    <row r="283" spans="4:36" ht="12.75">
      <c r="D283" s="46"/>
      <c r="E283" s="46"/>
      <c r="F283" s="46"/>
      <c r="G283" s="46"/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</row>
    <row r="284" spans="4:36" ht="12.75">
      <c r="D284" s="46"/>
      <c r="E284" s="46"/>
      <c r="F284" s="46"/>
      <c r="G284" s="46"/>
      <c r="H284" s="46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  <c r="AA284" s="46"/>
      <c r="AB284" s="46"/>
      <c r="AC284" s="46"/>
      <c r="AD284" s="46"/>
      <c r="AE284" s="46"/>
      <c r="AF284" s="46"/>
      <c r="AG284" s="46"/>
      <c r="AH284" s="46"/>
      <c r="AI284" s="46"/>
      <c r="AJ284" s="46"/>
    </row>
    <row r="285" spans="4:36" ht="12.75">
      <c r="D285" s="46"/>
      <c r="E285" s="46"/>
      <c r="F285" s="46"/>
      <c r="G285" s="46"/>
      <c r="H285" s="46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  <c r="AA285" s="46"/>
      <c r="AB285" s="46"/>
      <c r="AC285" s="46"/>
      <c r="AD285" s="46"/>
      <c r="AE285" s="46"/>
      <c r="AF285" s="46"/>
      <c r="AG285" s="46"/>
      <c r="AH285" s="46"/>
      <c r="AI285" s="46"/>
      <c r="AJ285" s="46"/>
    </row>
    <row r="286" spans="4:36" ht="12.75">
      <c r="D286" s="46"/>
      <c r="E286" s="46"/>
      <c r="F286" s="46"/>
      <c r="G286" s="46"/>
      <c r="H286" s="46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  <c r="AA286" s="46"/>
      <c r="AB286" s="46"/>
      <c r="AC286" s="46"/>
      <c r="AD286" s="46"/>
      <c r="AE286" s="46"/>
      <c r="AF286" s="46"/>
      <c r="AG286" s="46"/>
      <c r="AH286" s="46"/>
      <c r="AI286" s="46"/>
      <c r="AJ286" s="46"/>
    </row>
    <row r="287" spans="4:36" ht="12.75">
      <c r="D287" s="46"/>
      <c r="E287" s="46"/>
      <c r="F287" s="46"/>
      <c r="G287" s="46"/>
      <c r="H287" s="46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  <c r="AA287" s="46"/>
      <c r="AB287" s="46"/>
      <c r="AC287" s="46"/>
      <c r="AD287" s="46"/>
      <c r="AE287" s="46"/>
      <c r="AF287" s="46"/>
      <c r="AG287" s="46"/>
      <c r="AH287" s="46"/>
      <c r="AI287" s="46"/>
      <c r="AJ287" s="46"/>
    </row>
    <row r="288" spans="4:36" ht="12.75">
      <c r="D288" s="46"/>
      <c r="E288" s="46"/>
      <c r="F288" s="46"/>
      <c r="G288" s="46"/>
      <c r="H288" s="46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  <c r="AA288" s="46"/>
      <c r="AB288" s="46"/>
      <c r="AC288" s="46"/>
      <c r="AD288" s="46"/>
      <c r="AE288" s="46"/>
      <c r="AF288" s="46"/>
      <c r="AG288" s="46"/>
      <c r="AH288" s="46"/>
      <c r="AI288" s="46"/>
      <c r="AJ288" s="46"/>
    </row>
    <row r="289" spans="4:36" ht="12.75">
      <c r="D289" s="46"/>
      <c r="E289" s="46"/>
      <c r="F289" s="46"/>
      <c r="G289" s="46"/>
      <c r="H289" s="46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  <c r="AA289" s="46"/>
      <c r="AB289" s="46"/>
      <c r="AC289" s="46"/>
      <c r="AD289" s="46"/>
      <c r="AE289" s="46"/>
      <c r="AF289" s="46"/>
      <c r="AG289" s="46"/>
      <c r="AH289" s="46"/>
      <c r="AI289" s="46"/>
      <c r="AJ289" s="46"/>
    </row>
    <row r="290" spans="4:36" ht="12.75">
      <c r="D290" s="46"/>
      <c r="E290" s="46"/>
      <c r="F290" s="46"/>
      <c r="G290" s="46"/>
      <c r="H290" s="46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  <c r="AA290" s="46"/>
      <c r="AB290" s="46"/>
      <c r="AC290" s="46"/>
      <c r="AD290" s="46"/>
      <c r="AE290" s="46"/>
      <c r="AF290" s="46"/>
      <c r="AG290" s="46"/>
      <c r="AH290" s="46"/>
      <c r="AI290" s="46"/>
      <c r="AJ290" s="46"/>
    </row>
    <row r="291" spans="4:36" ht="12.75">
      <c r="D291" s="46"/>
      <c r="E291" s="46"/>
      <c r="F291" s="46"/>
      <c r="G291" s="46"/>
      <c r="H291" s="46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  <c r="AA291" s="46"/>
      <c r="AB291" s="46"/>
      <c r="AC291" s="46"/>
      <c r="AD291" s="46"/>
      <c r="AE291" s="46"/>
      <c r="AF291" s="46"/>
      <c r="AG291" s="46"/>
      <c r="AH291" s="46"/>
      <c r="AI291" s="46"/>
      <c r="AJ291" s="46"/>
    </row>
    <row r="292" spans="4:36" ht="12.75">
      <c r="D292" s="46"/>
      <c r="E292" s="46"/>
      <c r="F292" s="46"/>
      <c r="G292" s="46"/>
      <c r="H292" s="46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  <c r="AA292" s="46"/>
      <c r="AB292" s="46"/>
      <c r="AC292" s="46"/>
      <c r="AD292" s="46"/>
      <c r="AE292" s="46"/>
      <c r="AF292" s="46"/>
      <c r="AG292" s="46"/>
      <c r="AH292" s="46"/>
      <c r="AI292" s="46"/>
      <c r="AJ292" s="46"/>
    </row>
    <row r="293" spans="4:36" ht="12.75">
      <c r="D293" s="46"/>
      <c r="E293" s="46"/>
      <c r="F293" s="46"/>
      <c r="G293" s="46"/>
      <c r="H293" s="46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  <c r="AA293" s="46"/>
      <c r="AB293" s="46"/>
      <c r="AC293" s="46"/>
      <c r="AD293" s="46"/>
      <c r="AE293" s="46"/>
      <c r="AF293" s="46"/>
      <c r="AG293" s="46"/>
      <c r="AH293" s="46"/>
      <c r="AI293" s="46"/>
      <c r="AJ293" s="46"/>
    </row>
    <row r="294" spans="4:36" ht="12.75">
      <c r="D294" s="46"/>
      <c r="E294" s="46"/>
      <c r="F294" s="46"/>
      <c r="G294" s="46"/>
      <c r="H294" s="46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  <c r="AA294" s="46"/>
      <c r="AB294" s="46"/>
      <c r="AC294" s="46"/>
      <c r="AD294" s="46"/>
      <c r="AE294" s="46"/>
      <c r="AF294" s="46"/>
      <c r="AG294" s="46"/>
      <c r="AH294" s="46"/>
      <c r="AI294" s="46"/>
      <c r="AJ294" s="46"/>
    </row>
    <row r="295" spans="4:36" ht="12.75">
      <c r="D295" s="46"/>
      <c r="E295" s="46"/>
      <c r="F295" s="46"/>
      <c r="G295" s="46"/>
      <c r="H295" s="46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  <c r="AA295" s="46"/>
      <c r="AB295" s="46"/>
      <c r="AC295" s="46"/>
      <c r="AD295" s="46"/>
      <c r="AE295" s="46"/>
      <c r="AF295" s="46"/>
      <c r="AG295" s="46"/>
      <c r="AH295" s="46"/>
      <c r="AI295" s="46"/>
      <c r="AJ295" s="46"/>
    </row>
    <row r="296" spans="4:36" ht="12.75">
      <c r="D296" s="46"/>
      <c r="E296" s="46"/>
      <c r="F296" s="46"/>
      <c r="G296" s="46"/>
      <c r="H296" s="46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  <c r="AA296" s="46"/>
      <c r="AB296" s="46"/>
      <c r="AC296" s="46"/>
      <c r="AD296" s="46"/>
      <c r="AE296" s="46"/>
      <c r="AF296" s="46"/>
      <c r="AG296" s="46"/>
      <c r="AH296" s="46"/>
      <c r="AI296" s="46"/>
      <c r="AJ296" s="46"/>
    </row>
    <row r="297" spans="4:36" ht="12.75">
      <c r="D297" s="46"/>
      <c r="E297" s="46"/>
      <c r="F297" s="46"/>
      <c r="G297" s="46"/>
      <c r="H297" s="46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  <c r="AA297" s="46"/>
      <c r="AB297" s="46"/>
      <c r="AC297" s="46"/>
      <c r="AD297" s="46"/>
      <c r="AE297" s="46"/>
      <c r="AF297" s="46"/>
      <c r="AG297" s="46"/>
      <c r="AH297" s="46"/>
      <c r="AI297" s="46"/>
      <c r="AJ297" s="46"/>
    </row>
    <row r="298" spans="4:36" ht="12.75">
      <c r="D298" s="46"/>
      <c r="E298" s="46"/>
      <c r="F298" s="46"/>
      <c r="G298" s="46"/>
      <c r="H298" s="46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  <c r="AA298" s="46"/>
      <c r="AB298" s="46"/>
      <c r="AC298" s="46"/>
      <c r="AD298" s="46"/>
      <c r="AE298" s="46"/>
      <c r="AF298" s="46"/>
      <c r="AG298" s="46"/>
      <c r="AH298" s="46"/>
      <c r="AI298" s="46"/>
      <c r="AJ298" s="46"/>
    </row>
    <row r="299" spans="4:36" ht="12.75">
      <c r="D299" s="46"/>
      <c r="E299" s="46"/>
      <c r="F299" s="46"/>
      <c r="G299" s="46"/>
      <c r="H299" s="46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  <c r="AA299" s="46"/>
      <c r="AB299" s="46"/>
      <c r="AC299" s="46"/>
      <c r="AD299" s="46"/>
      <c r="AE299" s="46"/>
      <c r="AF299" s="46"/>
      <c r="AG299" s="46"/>
      <c r="AH299" s="46"/>
      <c r="AI299" s="46"/>
      <c r="AJ299" s="46"/>
    </row>
    <row r="300" spans="4:36" ht="12.75">
      <c r="D300" s="46"/>
      <c r="E300" s="46"/>
      <c r="F300" s="46"/>
      <c r="G300" s="46"/>
      <c r="H300" s="46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  <c r="AA300" s="46"/>
      <c r="AB300" s="46"/>
      <c r="AC300" s="46"/>
      <c r="AD300" s="46"/>
      <c r="AE300" s="46"/>
      <c r="AF300" s="46"/>
      <c r="AG300" s="46"/>
      <c r="AH300" s="46"/>
      <c r="AI300" s="46"/>
      <c r="AJ300" s="46"/>
    </row>
    <row r="301" spans="4:36" ht="12.75">
      <c r="D301" s="46"/>
      <c r="E301" s="46"/>
      <c r="F301" s="46"/>
      <c r="G301" s="46"/>
      <c r="H301" s="46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  <c r="AA301" s="46"/>
      <c r="AB301" s="46"/>
      <c r="AC301" s="46"/>
      <c r="AD301" s="46"/>
      <c r="AE301" s="46"/>
      <c r="AF301" s="46"/>
      <c r="AG301" s="46"/>
      <c r="AH301" s="46"/>
      <c r="AI301" s="46"/>
      <c r="AJ301" s="46"/>
    </row>
    <row r="302" spans="4:36" ht="12.75">
      <c r="D302" s="46"/>
      <c r="E302" s="46"/>
      <c r="F302" s="46"/>
      <c r="G302" s="46"/>
      <c r="H302" s="46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  <c r="AA302" s="46"/>
      <c r="AB302" s="46"/>
      <c r="AC302" s="46"/>
      <c r="AD302" s="46"/>
      <c r="AE302" s="46"/>
      <c r="AF302" s="46"/>
      <c r="AG302" s="46"/>
      <c r="AH302" s="46"/>
      <c r="AI302" s="46"/>
      <c r="AJ302" s="46"/>
    </row>
    <row r="303" spans="4:36" ht="12.75">
      <c r="D303" s="46"/>
      <c r="E303" s="46"/>
      <c r="F303" s="46"/>
      <c r="G303" s="46"/>
      <c r="H303" s="46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  <c r="AA303" s="46"/>
      <c r="AB303" s="46"/>
      <c r="AC303" s="46"/>
      <c r="AD303" s="46"/>
      <c r="AE303" s="46"/>
      <c r="AF303" s="46"/>
      <c r="AG303" s="46"/>
      <c r="AH303" s="46"/>
      <c r="AI303" s="46"/>
      <c r="AJ303" s="46"/>
    </row>
    <row r="304" spans="4:36" ht="12.75">
      <c r="D304" s="46"/>
      <c r="E304" s="46"/>
      <c r="F304" s="46"/>
      <c r="G304" s="46"/>
      <c r="H304" s="46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  <c r="AA304" s="46"/>
      <c r="AB304" s="46"/>
      <c r="AC304" s="46"/>
      <c r="AD304" s="46"/>
      <c r="AE304" s="46"/>
      <c r="AF304" s="46"/>
      <c r="AG304" s="46"/>
      <c r="AH304" s="46"/>
      <c r="AI304" s="46"/>
      <c r="AJ304" s="46"/>
    </row>
    <row r="305" spans="4:36" ht="12.75">
      <c r="D305" s="46"/>
      <c r="E305" s="46"/>
      <c r="F305" s="46"/>
      <c r="G305" s="46"/>
      <c r="H305" s="46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  <c r="AA305" s="46"/>
      <c r="AB305" s="46"/>
      <c r="AC305" s="46"/>
      <c r="AD305" s="46"/>
      <c r="AE305" s="46"/>
      <c r="AF305" s="46"/>
      <c r="AG305" s="46"/>
      <c r="AH305" s="46"/>
      <c r="AI305" s="46"/>
      <c r="AJ305" s="46"/>
    </row>
    <row r="306" spans="4:36" ht="12.75">
      <c r="D306" s="46"/>
      <c r="E306" s="46"/>
      <c r="F306" s="46"/>
      <c r="G306" s="46"/>
      <c r="H306" s="46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  <c r="AA306" s="46"/>
      <c r="AB306" s="46"/>
      <c r="AC306" s="46"/>
      <c r="AD306" s="46"/>
      <c r="AE306" s="46"/>
      <c r="AF306" s="46"/>
      <c r="AG306" s="46"/>
      <c r="AH306" s="46"/>
      <c r="AI306" s="46"/>
      <c r="AJ306" s="46"/>
    </row>
    <row r="307" spans="4:36" ht="12.75">
      <c r="D307" s="46"/>
      <c r="E307" s="46"/>
      <c r="F307" s="46"/>
      <c r="G307" s="46"/>
      <c r="H307" s="46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  <c r="AA307" s="46"/>
      <c r="AB307" s="46"/>
      <c r="AC307" s="46"/>
      <c r="AD307" s="46"/>
      <c r="AE307" s="46"/>
      <c r="AF307" s="46"/>
      <c r="AG307" s="46"/>
      <c r="AH307" s="46"/>
      <c r="AI307" s="46"/>
      <c r="AJ307" s="46"/>
    </row>
    <row r="308" spans="4:36" ht="12.75">
      <c r="D308" s="46"/>
      <c r="E308" s="46"/>
      <c r="F308" s="46"/>
      <c r="G308" s="46"/>
      <c r="H308" s="46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  <c r="AA308" s="46"/>
      <c r="AB308" s="46"/>
      <c r="AC308" s="46"/>
      <c r="AD308" s="46"/>
      <c r="AE308" s="46"/>
      <c r="AF308" s="46"/>
      <c r="AG308" s="46"/>
      <c r="AH308" s="46"/>
      <c r="AI308" s="46"/>
      <c r="AJ308" s="46"/>
    </row>
    <row r="309" spans="4:36" ht="12.75">
      <c r="D309" s="46"/>
      <c r="E309" s="46"/>
      <c r="F309" s="46"/>
      <c r="G309" s="46"/>
      <c r="H309" s="46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  <c r="AA309" s="46"/>
      <c r="AB309" s="46"/>
      <c r="AC309" s="46"/>
      <c r="AD309" s="46"/>
      <c r="AE309" s="46"/>
      <c r="AF309" s="46"/>
      <c r="AG309" s="46"/>
      <c r="AH309" s="46"/>
      <c r="AI309" s="46"/>
      <c r="AJ309" s="46"/>
    </row>
    <row r="310" spans="4:36" ht="12.75">
      <c r="D310" s="46"/>
      <c r="E310" s="46"/>
      <c r="F310" s="46"/>
      <c r="G310" s="46"/>
      <c r="H310" s="46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  <c r="AA310" s="46"/>
      <c r="AB310" s="46"/>
      <c r="AC310" s="46"/>
      <c r="AD310" s="46"/>
      <c r="AE310" s="46"/>
      <c r="AF310" s="46"/>
      <c r="AG310" s="46"/>
      <c r="AH310" s="46"/>
      <c r="AI310" s="46"/>
      <c r="AJ310" s="46"/>
    </row>
    <row r="311" spans="4:36" ht="12.75">
      <c r="D311" s="46"/>
      <c r="E311" s="46"/>
      <c r="F311" s="46"/>
      <c r="G311" s="46"/>
      <c r="H311" s="46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  <c r="AA311" s="46"/>
      <c r="AB311" s="46"/>
      <c r="AC311" s="46"/>
      <c r="AD311" s="46"/>
      <c r="AE311" s="46"/>
      <c r="AF311" s="46"/>
      <c r="AG311" s="46"/>
      <c r="AH311" s="46"/>
      <c r="AI311" s="46"/>
      <c r="AJ311" s="46"/>
    </row>
    <row r="312" spans="4:36" ht="12.75">
      <c r="D312" s="46"/>
      <c r="E312" s="46"/>
      <c r="F312" s="46"/>
      <c r="G312" s="46"/>
      <c r="H312" s="46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  <c r="AA312" s="46"/>
      <c r="AB312" s="46"/>
      <c r="AC312" s="46"/>
      <c r="AD312" s="46"/>
      <c r="AE312" s="46"/>
      <c r="AF312" s="46"/>
      <c r="AG312" s="46"/>
      <c r="AH312" s="46"/>
      <c r="AI312" s="46"/>
      <c r="AJ312" s="46"/>
    </row>
    <row r="313" spans="4:36" ht="12.75">
      <c r="D313" s="46"/>
      <c r="E313" s="46"/>
      <c r="F313" s="46"/>
      <c r="G313" s="46"/>
      <c r="H313" s="46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  <c r="AA313" s="46"/>
      <c r="AB313" s="46"/>
      <c r="AC313" s="46"/>
      <c r="AD313" s="46"/>
      <c r="AE313" s="46"/>
      <c r="AF313" s="46"/>
      <c r="AG313" s="46"/>
      <c r="AH313" s="46"/>
      <c r="AI313" s="46"/>
      <c r="AJ313" s="46"/>
    </row>
    <row r="314" spans="4:36" ht="12.75">
      <c r="D314" s="46"/>
      <c r="E314" s="46"/>
      <c r="F314" s="46"/>
      <c r="G314" s="46"/>
      <c r="H314" s="46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  <c r="AA314" s="46"/>
      <c r="AB314" s="46"/>
      <c r="AC314" s="46"/>
      <c r="AD314" s="46"/>
      <c r="AE314" s="46"/>
      <c r="AF314" s="46"/>
      <c r="AG314" s="46"/>
      <c r="AH314" s="46"/>
      <c r="AI314" s="46"/>
      <c r="AJ314" s="46"/>
    </row>
    <row r="315" spans="4:36" ht="12.75">
      <c r="D315" s="46"/>
      <c r="E315" s="46"/>
      <c r="F315" s="46"/>
      <c r="G315" s="46"/>
      <c r="H315" s="46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  <c r="AA315" s="46"/>
      <c r="AB315" s="46"/>
      <c r="AC315" s="46"/>
      <c r="AD315" s="46"/>
      <c r="AE315" s="46"/>
      <c r="AF315" s="46"/>
      <c r="AG315" s="46"/>
      <c r="AH315" s="46"/>
      <c r="AI315" s="46"/>
      <c r="AJ315" s="46"/>
    </row>
    <row r="316" spans="4:36" ht="12.75">
      <c r="D316" s="46"/>
      <c r="E316" s="46"/>
      <c r="F316" s="46"/>
      <c r="G316" s="46"/>
      <c r="H316" s="46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  <c r="AA316" s="46"/>
      <c r="AB316" s="46"/>
      <c r="AC316" s="46"/>
      <c r="AD316" s="46"/>
      <c r="AE316" s="46"/>
      <c r="AF316" s="46"/>
      <c r="AG316" s="46"/>
      <c r="AH316" s="46"/>
      <c r="AI316" s="46"/>
      <c r="AJ316" s="46"/>
    </row>
    <row r="317" spans="4:36" ht="12.75">
      <c r="D317" s="46"/>
      <c r="E317" s="46"/>
      <c r="F317" s="46"/>
      <c r="G317" s="46"/>
      <c r="H317" s="46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  <c r="AA317" s="46"/>
      <c r="AB317" s="46"/>
      <c r="AC317" s="46"/>
      <c r="AD317" s="46"/>
      <c r="AE317" s="46"/>
      <c r="AF317" s="46"/>
      <c r="AG317" s="46"/>
      <c r="AH317" s="46"/>
      <c r="AI317" s="46"/>
      <c r="AJ317" s="46"/>
    </row>
    <row r="318" spans="4:36" ht="12.75">
      <c r="D318" s="46"/>
      <c r="E318" s="46"/>
      <c r="F318" s="46"/>
      <c r="G318" s="46"/>
      <c r="H318" s="46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  <c r="AA318" s="46"/>
      <c r="AB318" s="46"/>
      <c r="AC318" s="46"/>
      <c r="AD318" s="46"/>
      <c r="AE318" s="46"/>
      <c r="AF318" s="46"/>
      <c r="AG318" s="46"/>
      <c r="AH318" s="46"/>
      <c r="AI318" s="46"/>
      <c r="AJ318" s="46"/>
    </row>
    <row r="319" spans="4:36" ht="12.75">
      <c r="D319" s="46"/>
      <c r="E319" s="46"/>
      <c r="F319" s="46"/>
      <c r="G319" s="46"/>
      <c r="H319" s="46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  <c r="AA319" s="46"/>
      <c r="AB319" s="46"/>
      <c r="AC319" s="46"/>
      <c r="AD319" s="46"/>
      <c r="AE319" s="46"/>
      <c r="AF319" s="46"/>
      <c r="AG319" s="46"/>
      <c r="AH319" s="46"/>
      <c r="AI319" s="46"/>
      <c r="AJ319" s="46"/>
    </row>
    <row r="320" spans="4:36" ht="12.75">
      <c r="D320" s="46"/>
      <c r="E320" s="46"/>
      <c r="F320" s="46"/>
      <c r="G320" s="46"/>
      <c r="H320" s="46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  <c r="AA320" s="46"/>
      <c r="AB320" s="46"/>
      <c r="AC320" s="46"/>
      <c r="AD320" s="46"/>
      <c r="AE320" s="46"/>
      <c r="AF320" s="46"/>
      <c r="AG320" s="46"/>
      <c r="AH320" s="46"/>
      <c r="AI320" s="46"/>
      <c r="AJ320" s="46"/>
    </row>
    <row r="321" spans="4:36" ht="12.75">
      <c r="D321" s="46"/>
      <c r="E321" s="46"/>
      <c r="F321" s="46"/>
      <c r="G321" s="46"/>
      <c r="H321" s="46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  <c r="AA321" s="46"/>
      <c r="AB321" s="46"/>
      <c r="AC321" s="46"/>
      <c r="AD321" s="46"/>
      <c r="AE321" s="46"/>
      <c r="AF321" s="46"/>
      <c r="AG321" s="46"/>
      <c r="AH321" s="46"/>
      <c r="AI321" s="46"/>
      <c r="AJ321" s="46"/>
    </row>
    <row r="322" spans="4:36" ht="12.75">
      <c r="D322" s="46"/>
      <c r="E322" s="46"/>
      <c r="F322" s="46"/>
      <c r="G322" s="46"/>
      <c r="H322" s="46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  <c r="AA322" s="46"/>
      <c r="AB322" s="46"/>
      <c r="AC322" s="46"/>
      <c r="AD322" s="46"/>
      <c r="AE322" s="46"/>
      <c r="AF322" s="46"/>
      <c r="AG322" s="46"/>
      <c r="AH322" s="46"/>
      <c r="AI322" s="46"/>
      <c r="AJ322" s="46"/>
    </row>
    <row r="323" spans="4:36" ht="12.75">
      <c r="D323" s="46"/>
      <c r="E323" s="46"/>
      <c r="F323" s="46"/>
      <c r="G323" s="46"/>
      <c r="H323" s="46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  <c r="AA323" s="46"/>
      <c r="AB323" s="46"/>
      <c r="AC323" s="46"/>
      <c r="AD323" s="46"/>
      <c r="AE323" s="46"/>
      <c r="AF323" s="46"/>
      <c r="AG323" s="46"/>
      <c r="AH323" s="46"/>
      <c r="AI323" s="46"/>
      <c r="AJ323" s="46"/>
    </row>
    <row r="324" spans="4:36" ht="12.75">
      <c r="D324" s="46"/>
      <c r="E324" s="46"/>
      <c r="F324" s="46"/>
      <c r="G324" s="46"/>
      <c r="H324" s="46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  <c r="AA324" s="46"/>
      <c r="AB324" s="46"/>
      <c r="AC324" s="46"/>
      <c r="AD324" s="46"/>
      <c r="AE324" s="46"/>
      <c r="AF324" s="46"/>
      <c r="AG324" s="46"/>
      <c r="AH324" s="46"/>
      <c r="AI324" s="46"/>
      <c r="AJ324" s="46"/>
    </row>
    <row r="325" spans="4:36" ht="12.75">
      <c r="D325" s="46"/>
      <c r="E325" s="46"/>
      <c r="F325" s="46"/>
      <c r="G325" s="46"/>
      <c r="H325" s="46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  <c r="AA325" s="46"/>
      <c r="AB325" s="46"/>
      <c r="AC325" s="46"/>
      <c r="AD325" s="46"/>
      <c r="AE325" s="46"/>
      <c r="AF325" s="46"/>
      <c r="AG325" s="46"/>
      <c r="AH325" s="46"/>
      <c r="AI325" s="46"/>
      <c r="AJ325" s="46"/>
    </row>
    <row r="326" spans="4:36" ht="12.75">
      <c r="D326" s="46"/>
      <c r="E326" s="46"/>
      <c r="F326" s="46"/>
      <c r="G326" s="46"/>
      <c r="H326" s="46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  <c r="AA326" s="46"/>
      <c r="AB326" s="46"/>
      <c r="AC326" s="46"/>
      <c r="AD326" s="46"/>
      <c r="AE326" s="46"/>
      <c r="AF326" s="46"/>
      <c r="AG326" s="46"/>
      <c r="AH326" s="46"/>
      <c r="AI326" s="46"/>
      <c r="AJ326" s="46"/>
    </row>
    <row r="327" spans="4:36" ht="12.75">
      <c r="D327" s="46"/>
      <c r="E327" s="46"/>
      <c r="F327" s="46"/>
      <c r="G327" s="46"/>
      <c r="H327" s="46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  <c r="AA327" s="46"/>
      <c r="AB327" s="46"/>
      <c r="AC327" s="46"/>
      <c r="AD327" s="46"/>
      <c r="AE327" s="46"/>
      <c r="AF327" s="46"/>
      <c r="AG327" s="46"/>
      <c r="AH327" s="46"/>
      <c r="AI327" s="46"/>
      <c r="AJ327" s="46"/>
    </row>
    <row r="328" spans="4:36" ht="12.75">
      <c r="D328" s="46"/>
      <c r="E328" s="46"/>
      <c r="F328" s="46"/>
      <c r="G328" s="46"/>
      <c r="H328" s="46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  <c r="AA328" s="46"/>
      <c r="AB328" s="46"/>
      <c r="AC328" s="46"/>
      <c r="AD328" s="46"/>
      <c r="AE328" s="46"/>
      <c r="AF328" s="46"/>
      <c r="AG328" s="46"/>
      <c r="AH328" s="46"/>
      <c r="AI328" s="46"/>
      <c r="AJ328" s="46"/>
    </row>
    <row r="329" spans="4:36" ht="12.75">
      <c r="D329" s="46"/>
      <c r="E329" s="46"/>
      <c r="F329" s="46"/>
      <c r="G329" s="46"/>
      <c r="H329" s="46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  <c r="AA329" s="46"/>
      <c r="AB329" s="46"/>
      <c r="AC329" s="46"/>
      <c r="AD329" s="46"/>
      <c r="AE329" s="46"/>
      <c r="AF329" s="46"/>
      <c r="AG329" s="46"/>
      <c r="AH329" s="46"/>
      <c r="AI329" s="46"/>
      <c r="AJ329" s="46"/>
    </row>
    <row r="330" spans="4:36" ht="12.75">
      <c r="D330" s="46"/>
      <c r="E330" s="46"/>
      <c r="F330" s="46"/>
      <c r="G330" s="46"/>
      <c r="H330" s="46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  <c r="AA330" s="46"/>
      <c r="AB330" s="46"/>
      <c r="AC330" s="46"/>
      <c r="AD330" s="46"/>
      <c r="AE330" s="46"/>
      <c r="AF330" s="46"/>
      <c r="AG330" s="46"/>
      <c r="AH330" s="46"/>
      <c r="AI330" s="46"/>
      <c r="AJ330" s="46"/>
    </row>
    <row r="331" spans="4:36" ht="12.75">
      <c r="D331" s="46"/>
      <c r="E331" s="46"/>
      <c r="F331" s="46"/>
      <c r="G331" s="46"/>
      <c r="H331" s="46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  <c r="AA331" s="46"/>
      <c r="AB331" s="46"/>
      <c r="AC331" s="46"/>
      <c r="AD331" s="46"/>
      <c r="AE331" s="46"/>
      <c r="AF331" s="46"/>
      <c r="AG331" s="46"/>
      <c r="AH331" s="46"/>
      <c r="AI331" s="46"/>
      <c r="AJ331" s="46"/>
    </row>
    <row r="332" spans="4:36" ht="12.75">
      <c r="D332" s="46"/>
      <c r="E332" s="46"/>
      <c r="F332" s="46"/>
      <c r="G332" s="46"/>
      <c r="H332" s="46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  <c r="AA332" s="46"/>
      <c r="AB332" s="46"/>
      <c r="AC332" s="46"/>
      <c r="AD332" s="46"/>
      <c r="AE332" s="46"/>
      <c r="AF332" s="46"/>
      <c r="AG332" s="46"/>
      <c r="AH332" s="46"/>
      <c r="AI332" s="46"/>
      <c r="AJ332" s="46"/>
    </row>
    <row r="333" spans="4:36" ht="12.75">
      <c r="D333" s="46"/>
      <c r="E333" s="46"/>
      <c r="F333" s="46"/>
      <c r="G333" s="46"/>
      <c r="H333" s="46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  <c r="AA333" s="46"/>
      <c r="AB333" s="46"/>
      <c r="AC333" s="46"/>
      <c r="AD333" s="46"/>
      <c r="AE333" s="46"/>
      <c r="AF333" s="46"/>
      <c r="AG333" s="46"/>
      <c r="AH333" s="46"/>
      <c r="AI333" s="46"/>
      <c r="AJ333" s="46"/>
    </row>
    <row r="334" spans="4:36" ht="12.75">
      <c r="D334" s="46"/>
      <c r="E334" s="46"/>
      <c r="F334" s="46"/>
      <c r="G334" s="46"/>
      <c r="H334" s="46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  <c r="AA334" s="46"/>
      <c r="AB334" s="46"/>
      <c r="AC334" s="46"/>
      <c r="AD334" s="46"/>
      <c r="AE334" s="46"/>
      <c r="AF334" s="46"/>
      <c r="AG334" s="46"/>
      <c r="AH334" s="46"/>
      <c r="AI334" s="46"/>
      <c r="AJ334" s="46"/>
    </row>
    <row r="335" spans="4:36" ht="12.75">
      <c r="D335" s="46"/>
      <c r="E335" s="46"/>
      <c r="F335" s="46"/>
      <c r="G335" s="46"/>
      <c r="H335" s="46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  <c r="AA335" s="46"/>
      <c r="AB335" s="46"/>
      <c r="AC335" s="46"/>
      <c r="AD335" s="46"/>
      <c r="AE335" s="46"/>
      <c r="AF335" s="46"/>
      <c r="AG335" s="46"/>
      <c r="AH335" s="46"/>
      <c r="AI335" s="46"/>
      <c r="AJ335" s="46"/>
    </row>
    <row r="336" spans="4:36" ht="12.75">
      <c r="D336" s="46"/>
      <c r="E336" s="46"/>
      <c r="F336" s="46"/>
      <c r="G336" s="46"/>
      <c r="H336" s="46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  <c r="AA336" s="46"/>
      <c r="AB336" s="46"/>
      <c r="AC336" s="46"/>
      <c r="AD336" s="46"/>
      <c r="AE336" s="46"/>
      <c r="AF336" s="46"/>
      <c r="AG336" s="46"/>
      <c r="AH336" s="46"/>
      <c r="AI336" s="46"/>
      <c r="AJ336" s="46"/>
    </row>
    <row r="337" spans="4:36" ht="12.75">
      <c r="D337" s="46"/>
      <c r="E337" s="46"/>
      <c r="F337" s="46"/>
      <c r="G337" s="46"/>
      <c r="H337" s="46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  <c r="AA337" s="46"/>
      <c r="AB337" s="46"/>
      <c r="AC337" s="46"/>
      <c r="AD337" s="46"/>
      <c r="AE337" s="46"/>
      <c r="AF337" s="46"/>
      <c r="AG337" s="46"/>
      <c r="AH337" s="46"/>
      <c r="AI337" s="46"/>
      <c r="AJ337" s="46"/>
    </row>
    <row r="338" spans="4:36" ht="12.75">
      <c r="D338" s="46"/>
      <c r="E338" s="46"/>
      <c r="F338" s="46"/>
      <c r="G338" s="46"/>
      <c r="H338" s="46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  <c r="AA338" s="46"/>
      <c r="AB338" s="46"/>
      <c r="AC338" s="46"/>
      <c r="AD338" s="46"/>
      <c r="AE338" s="46"/>
      <c r="AF338" s="46"/>
      <c r="AG338" s="46"/>
      <c r="AH338" s="46"/>
      <c r="AI338" s="46"/>
      <c r="AJ338" s="46"/>
    </row>
    <row r="339" spans="4:36" ht="12.75">
      <c r="D339" s="46"/>
      <c r="E339" s="46"/>
      <c r="F339" s="46"/>
      <c r="G339" s="46"/>
      <c r="H339" s="46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  <c r="AA339" s="46"/>
      <c r="AB339" s="46"/>
      <c r="AC339" s="46"/>
      <c r="AD339" s="46"/>
      <c r="AE339" s="46"/>
      <c r="AF339" s="46"/>
      <c r="AG339" s="46"/>
      <c r="AH339" s="46"/>
      <c r="AI339" s="46"/>
      <c r="AJ339" s="46"/>
    </row>
    <row r="340" spans="4:36" ht="12.75">
      <c r="D340" s="46"/>
      <c r="E340" s="46"/>
      <c r="F340" s="46"/>
      <c r="G340" s="46"/>
      <c r="H340" s="46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  <c r="AA340" s="46"/>
      <c r="AB340" s="46"/>
      <c r="AC340" s="46"/>
      <c r="AD340" s="46"/>
      <c r="AE340" s="46"/>
      <c r="AF340" s="46"/>
      <c r="AG340" s="46"/>
      <c r="AH340" s="46"/>
      <c r="AI340" s="46"/>
      <c r="AJ340" s="46"/>
    </row>
    <row r="341" spans="4:36" ht="12.75">
      <c r="D341" s="46"/>
      <c r="E341" s="46"/>
      <c r="F341" s="46"/>
      <c r="G341" s="46"/>
      <c r="H341" s="46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  <c r="AA341" s="46"/>
      <c r="AB341" s="46"/>
      <c r="AC341" s="46"/>
      <c r="AD341" s="46"/>
      <c r="AE341" s="46"/>
      <c r="AF341" s="46"/>
      <c r="AG341" s="46"/>
      <c r="AH341" s="46"/>
      <c r="AI341" s="46"/>
      <c r="AJ341" s="46"/>
    </row>
    <row r="342" spans="4:36" ht="12.75">
      <c r="D342" s="46"/>
      <c r="E342" s="46"/>
      <c r="F342" s="46"/>
      <c r="G342" s="46"/>
      <c r="H342" s="46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  <c r="AA342" s="46"/>
      <c r="AB342" s="46"/>
      <c r="AC342" s="46"/>
      <c r="AD342" s="46"/>
      <c r="AE342" s="46"/>
      <c r="AF342" s="46"/>
      <c r="AG342" s="46"/>
      <c r="AH342" s="46"/>
      <c r="AI342" s="46"/>
      <c r="AJ342" s="46"/>
    </row>
    <row r="343" spans="4:36" ht="12.75">
      <c r="D343" s="46"/>
      <c r="E343" s="46"/>
      <c r="F343" s="46"/>
      <c r="G343" s="46"/>
      <c r="H343" s="46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  <c r="AA343" s="46"/>
      <c r="AB343" s="46"/>
      <c r="AC343" s="46"/>
      <c r="AD343" s="46"/>
      <c r="AE343" s="46"/>
      <c r="AF343" s="46"/>
      <c r="AG343" s="46"/>
      <c r="AH343" s="46"/>
      <c r="AI343" s="46"/>
      <c r="AJ343" s="46"/>
    </row>
    <row r="344" spans="4:36" ht="12.75">
      <c r="D344" s="46"/>
      <c r="E344" s="46"/>
      <c r="F344" s="46"/>
      <c r="G344" s="46"/>
      <c r="H344" s="46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  <c r="AA344" s="46"/>
      <c r="AB344" s="46"/>
      <c r="AC344" s="46"/>
      <c r="AD344" s="46"/>
      <c r="AE344" s="46"/>
      <c r="AF344" s="46"/>
      <c r="AG344" s="46"/>
      <c r="AH344" s="46"/>
      <c r="AI344" s="46"/>
      <c r="AJ344" s="46"/>
    </row>
    <row r="345" spans="4:36" ht="12.75">
      <c r="D345" s="46"/>
      <c r="E345" s="46"/>
      <c r="F345" s="46"/>
      <c r="G345" s="46"/>
      <c r="H345" s="46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  <c r="AA345" s="46"/>
      <c r="AB345" s="46"/>
      <c r="AC345" s="46"/>
      <c r="AD345" s="46"/>
      <c r="AE345" s="46"/>
      <c r="AF345" s="46"/>
      <c r="AG345" s="46"/>
      <c r="AH345" s="46"/>
      <c r="AI345" s="46"/>
      <c r="AJ345" s="46"/>
    </row>
    <row r="346" spans="4:36" ht="12.75">
      <c r="D346" s="46"/>
      <c r="E346" s="46"/>
      <c r="F346" s="46"/>
      <c r="G346" s="46"/>
      <c r="H346" s="46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  <c r="AA346" s="46"/>
      <c r="AB346" s="46"/>
      <c r="AC346" s="46"/>
      <c r="AD346" s="46"/>
      <c r="AE346" s="46"/>
      <c r="AF346" s="46"/>
      <c r="AG346" s="46"/>
      <c r="AH346" s="46"/>
      <c r="AI346" s="46"/>
      <c r="AJ346" s="46"/>
    </row>
    <row r="347" spans="4:36" ht="12.75">
      <c r="D347" s="46"/>
      <c r="E347" s="46"/>
      <c r="F347" s="46"/>
      <c r="G347" s="46"/>
      <c r="H347" s="46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  <c r="AA347" s="46"/>
      <c r="AB347" s="46"/>
      <c r="AC347" s="46"/>
      <c r="AD347" s="46"/>
      <c r="AE347" s="46"/>
      <c r="AF347" s="46"/>
      <c r="AG347" s="46"/>
      <c r="AH347" s="46"/>
      <c r="AI347" s="46"/>
      <c r="AJ347" s="46"/>
    </row>
    <row r="348" spans="4:36" ht="12.75">
      <c r="D348" s="46"/>
      <c r="E348" s="46"/>
      <c r="F348" s="46"/>
      <c r="G348" s="46"/>
      <c r="H348" s="46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  <c r="AA348" s="46"/>
      <c r="AB348" s="46"/>
      <c r="AC348" s="46"/>
      <c r="AD348" s="46"/>
      <c r="AE348" s="46"/>
      <c r="AF348" s="46"/>
      <c r="AG348" s="46"/>
      <c r="AH348" s="46"/>
      <c r="AI348" s="46"/>
      <c r="AJ348" s="46"/>
    </row>
    <row r="349" spans="4:36" ht="12.75">
      <c r="D349" s="46"/>
      <c r="E349" s="46"/>
      <c r="F349" s="46"/>
      <c r="G349" s="46"/>
      <c r="H349" s="46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  <c r="AA349" s="46"/>
      <c r="AB349" s="46"/>
      <c r="AC349" s="46"/>
      <c r="AD349" s="46"/>
      <c r="AE349" s="46"/>
      <c r="AF349" s="46"/>
      <c r="AG349" s="46"/>
      <c r="AH349" s="46"/>
      <c r="AI349" s="46"/>
      <c r="AJ349" s="46"/>
    </row>
    <row r="350" spans="4:36" ht="12.75">
      <c r="D350" s="46"/>
      <c r="E350" s="46"/>
      <c r="F350" s="46"/>
      <c r="G350" s="46"/>
      <c r="H350" s="46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  <c r="AA350" s="46"/>
      <c r="AB350" s="46"/>
      <c r="AC350" s="46"/>
      <c r="AD350" s="46"/>
      <c r="AE350" s="46"/>
      <c r="AF350" s="46"/>
      <c r="AG350" s="46"/>
      <c r="AH350" s="46"/>
      <c r="AI350" s="46"/>
      <c r="AJ350" s="46"/>
    </row>
    <row r="351" spans="4:36" ht="12.75">
      <c r="D351" s="46"/>
      <c r="E351" s="46"/>
      <c r="F351" s="46"/>
      <c r="G351" s="46"/>
      <c r="H351" s="46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  <c r="AA351" s="46"/>
      <c r="AB351" s="46"/>
      <c r="AC351" s="46"/>
      <c r="AD351" s="46"/>
      <c r="AE351" s="46"/>
      <c r="AF351" s="46"/>
      <c r="AG351" s="46"/>
      <c r="AH351" s="46"/>
      <c r="AI351" s="46"/>
      <c r="AJ351" s="46"/>
    </row>
    <row r="352" spans="4:36" ht="12.75">
      <c r="D352" s="46"/>
      <c r="E352" s="46"/>
      <c r="F352" s="46"/>
      <c r="G352" s="46"/>
      <c r="H352" s="46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  <c r="AA352" s="46"/>
      <c r="AB352" s="46"/>
      <c r="AC352" s="46"/>
      <c r="AD352" s="46"/>
      <c r="AE352" s="46"/>
      <c r="AF352" s="46"/>
      <c r="AG352" s="46"/>
      <c r="AH352" s="46"/>
      <c r="AI352" s="46"/>
      <c r="AJ352" s="46"/>
    </row>
    <row r="353" spans="4:36" ht="12.75">
      <c r="D353" s="46"/>
      <c r="E353" s="46"/>
      <c r="F353" s="46"/>
      <c r="G353" s="46"/>
      <c r="H353" s="46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  <c r="AA353" s="46"/>
      <c r="AB353" s="46"/>
      <c r="AC353" s="46"/>
      <c r="AD353" s="46"/>
      <c r="AE353" s="46"/>
      <c r="AF353" s="46"/>
      <c r="AG353" s="46"/>
      <c r="AH353" s="46"/>
      <c r="AI353" s="46"/>
      <c r="AJ353" s="46"/>
    </row>
    <row r="354" spans="4:36" ht="12.75">
      <c r="D354" s="46"/>
      <c r="E354" s="46"/>
      <c r="F354" s="46"/>
      <c r="G354" s="46"/>
      <c r="H354" s="46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  <c r="AA354" s="46"/>
      <c r="AB354" s="46"/>
      <c r="AC354" s="46"/>
      <c r="AD354" s="46"/>
      <c r="AE354" s="46"/>
      <c r="AF354" s="46"/>
      <c r="AG354" s="46"/>
      <c r="AH354" s="46"/>
      <c r="AI354" s="46"/>
      <c r="AJ354" s="46"/>
    </row>
    <row r="355" spans="4:36" ht="12.75">
      <c r="D355" s="46"/>
      <c r="E355" s="46"/>
      <c r="F355" s="46"/>
      <c r="G355" s="46"/>
      <c r="H355" s="46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  <c r="AA355" s="46"/>
      <c r="AB355" s="46"/>
      <c r="AC355" s="46"/>
      <c r="AD355" s="46"/>
      <c r="AE355" s="46"/>
      <c r="AF355" s="46"/>
      <c r="AG355" s="46"/>
      <c r="AH355" s="46"/>
      <c r="AI355" s="46"/>
      <c r="AJ355" s="46"/>
    </row>
    <row r="356" spans="4:36" ht="12.75">
      <c r="D356" s="46"/>
      <c r="E356" s="46"/>
      <c r="F356" s="46"/>
      <c r="G356" s="46"/>
      <c r="H356" s="46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  <c r="AA356" s="46"/>
      <c r="AB356" s="46"/>
      <c r="AC356" s="46"/>
      <c r="AD356" s="46"/>
      <c r="AE356" s="46"/>
      <c r="AF356" s="46"/>
      <c r="AG356" s="46"/>
      <c r="AH356" s="46"/>
      <c r="AI356" s="46"/>
      <c r="AJ356" s="46"/>
    </row>
    <row r="357" spans="4:36" ht="12.75">
      <c r="D357" s="46"/>
      <c r="E357" s="46"/>
      <c r="F357" s="46"/>
      <c r="G357" s="46"/>
      <c r="H357" s="46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  <c r="AA357" s="46"/>
      <c r="AB357" s="46"/>
      <c r="AC357" s="46"/>
      <c r="AD357" s="46"/>
      <c r="AE357" s="46"/>
      <c r="AF357" s="46"/>
      <c r="AG357" s="46"/>
      <c r="AH357" s="46"/>
      <c r="AI357" s="46"/>
      <c r="AJ357" s="46"/>
    </row>
    <row r="358" spans="4:36" ht="12.75">
      <c r="D358" s="46"/>
      <c r="E358" s="46"/>
      <c r="F358" s="46"/>
      <c r="G358" s="46"/>
      <c r="H358" s="46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  <c r="AA358" s="46"/>
      <c r="AB358" s="46"/>
      <c r="AC358" s="46"/>
      <c r="AD358" s="46"/>
      <c r="AE358" s="46"/>
      <c r="AF358" s="46"/>
      <c r="AG358" s="46"/>
      <c r="AH358" s="46"/>
      <c r="AI358" s="46"/>
      <c r="AJ358" s="46"/>
    </row>
    <row r="359" spans="4:36" ht="12.75">
      <c r="D359" s="46"/>
      <c r="E359" s="46"/>
      <c r="F359" s="46"/>
      <c r="G359" s="46"/>
      <c r="H359" s="46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  <c r="AA359" s="46"/>
      <c r="AB359" s="46"/>
      <c r="AC359" s="46"/>
      <c r="AD359" s="46"/>
      <c r="AE359" s="46"/>
      <c r="AF359" s="46"/>
      <c r="AG359" s="46"/>
      <c r="AH359" s="46"/>
      <c r="AI359" s="46"/>
      <c r="AJ359" s="46"/>
    </row>
    <row r="360" spans="4:36" ht="12.75">
      <c r="D360" s="46"/>
      <c r="E360" s="46"/>
      <c r="F360" s="46"/>
      <c r="G360" s="46"/>
      <c r="H360" s="46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  <c r="AA360" s="46"/>
      <c r="AB360" s="46"/>
      <c r="AC360" s="46"/>
      <c r="AD360" s="46"/>
      <c r="AE360" s="46"/>
      <c r="AF360" s="46"/>
      <c r="AG360" s="46"/>
      <c r="AH360" s="46"/>
      <c r="AI360" s="46"/>
      <c r="AJ360" s="46"/>
    </row>
    <row r="361" spans="4:36" ht="12.75">
      <c r="D361" s="46"/>
      <c r="E361" s="46"/>
      <c r="F361" s="46"/>
      <c r="G361" s="46"/>
      <c r="H361" s="46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  <c r="AA361" s="46"/>
      <c r="AB361" s="46"/>
      <c r="AC361" s="46"/>
      <c r="AD361" s="46"/>
      <c r="AE361" s="46"/>
      <c r="AF361" s="46"/>
      <c r="AG361" s="46"/>
      <c r="AH361" s="46"/>
      <c r="AI361" s="46"/>
      <c r="AJ361" s="46"/>
    </row>
    <row r="362" spans="4:36" ht="12.75">
      <c r="D362" s="46"/>
      <c r="E362" s="46"/>
      <c r="F362" s="46"/>
      <c r="G362" s="46"/>
      <c r="H362" s="46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  <c r="AA362" s="46"/>
      <c r="AB362" s="46"/>
      <c r="AC362" s="46"/>
      <c r="AD362" s="46"/>
      <c r="AE362" s="46"/>
      <c r="AF362" s="46"/>
      <c r="AG362" s="46"/>
      <c r="AH362" s="46"/>
      <c r="AI362" s="46"/>
      <c r="AJ362" s="46"/>
    </row>
    <row r="363" spans="4:36" ht="12.75">
      <c r="D363" s="46"/>
      <c r="E363" s="46"/>
      <c r="F363" s="46"/>
      <c r="G363" s="46"/>
      <c r="H363" s="46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  <c r="AA363" s="46"/>
      <c r="AB363" s="46"/>
      <c r="AC363" s="46"/>
      <c r="AD363" s="46"/>
      <c r="AE363" s="46"/>
      <c r="AF363" s="46"/>
      <c r="AG363" s="46"/>
      <c r="AH363" s="46"/>
      <c r="AI363" s="46"/>
      <c r="AJ363" s="46"/>
    </row>
    <row r="364" spans="4:36" ht="12.75">
      <c r="D364" s="46"/>
      <c r="E364" s="46"/>
      <c r="F364" s="46"/>
      <c r="G364" s="46"/>
      <c r="H364" s="46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  <c r="AA364" s="46"/>
      <c r="AB364" s="46"/>
      <c r="AC364" s="46"/>
      <c r="AD364" s="46"/>
      <c r="AE364" s="46"/>
      <c r="AF364" s="46"/>
      <c r="AG364" s="46"/>
      <c r="AH364" s="46"/>
      <c r="AI364" s="46"/>
      <c r="AJ364" s="46"/>
    </row>
    <row r="365" spans="4:36" ht="12.75">
      <c r="D365" s="46"/>
      <c r="E365" s="46"/>
      <c r="F365" s="46"/>
      <c r="G365" s="46"/>
      <c r="H365" s="46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  <c r="AA365" s="46"/>
      <c r="AB365" s="46"/>
      <c r="AC365" s="46"/>
      <c r="AD365" s="46"/>
      <c r="AE365" s="46"/>
      <c r="AF365" s="46"/>
      <c r="AG365" s="46"/>
      <c r="AH365" s="46"/>
      <c r="AI365" s="46"/>
      <c r="AJ365" s="46"/>
    </row>
    <row r="366" spans="4:36" ht="12.75">
      <c r="D366" s="46"/>
      <c r="E366" s="46"/>
      <c r="F366" s="46"/>
      <c r="G366" s="46"/>
      <c r="H366" s="46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  <c r="AA366" s="46"/>
      <c r="AB366" s="46"/>
      <c r="AC366" s="46"/>
      <c r="AD366" s="46"/>
      <c r="AE366" s="46"/>
      <c r="AF366" s="46"/>
      <c r="AG366" s="46"/>
      <c r="AH366" s="46"/>
      <c r="AI366" s="46"/>
      <c r="AJ366" s="46"/>
    </row>
    <row r="367" spans="4:36" ht="12.75">
      <c r="D367" s="46"/>
      <c r="E367" s="46"/>
      <c r="F367" s="46"/>
      <c r="G367" s="46"/>
      <c r="H367" s="46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  <c r="AA367" s="46"/>
      <c r="AB367" s="46"/>
      <c r="AC367" s="46"/>
      <c r="AD367" s="46"/>
      <c r="AE367" s="46"/>
      <c r="AF367" s="46"/>
      <c r="AG367" s="46"/>
      <c r="AH367" s="46"/>
      <c r="AI367" s="46"/>
      <c r="AJ367" s="46"/>
    </row>
    <row r="368" spans="4:36" ht="12.75">
      <c r="D368" s="46"/>
      <c r="E368" s="46"/>
      <c r="F368" s="46"/>
      <c r="G368" s="46"/>
      <c r="H368" s="46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  <c r="AA368" s="46"/>
      <c r="AB368" s="46"/>
      <c r="AC368" s="46"/>
      <c r="AD368" s="46"/>
      <c r="AE368" s="46"/>
      <c r="AF368" s="46"/>
      <c r="AG368" s="46"/>
      <c r="AH368" s="46"/>
      <c r="AI368" s="46"/>
      <c r="AJ368" s="46"/>
    </row>
    <row r="369" spans="4:36" ht="12.75">
      <c r="D369" s="46"/>
      <c r="E369" s="46"/>
      <c r="F369" s="46"/>
      <c r="G369" s="46"/>
      <c r="H369" s="46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  <c r="AA369" s="46"/>
      <c r="AB369" s="46"/>
      <c r="AC369" s="46"/>
      <c r="AD369" s="46"/>
      <c r="AE369" s="46"/>
      <c r="AF369" s="46"/>
      <c r="AG369" s="46"/>
      <c r="AH369" s="46"/>
      <c r="AI369" s="46"/>
      <c r="AJ369" s="46"/>
    </row>
    <row r="370" spans="4:36" ht="12.75">
      <c r="D370" s="46"/>
      <c r="E370" s="46"/>
      <c r="F370" s="46"/>
      <c r="G370" s="46"/>
      <c r="H370" s="46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  <c r="AA370" s="46"/>
      <c r="AB370" s="46"/>
      <c r="AC370" s="46"/>
      <c r="AD370" s="46"/>
      <c r="AE370" s="46"/>
      <c r="AF370" s="46"/>
      <c r="AG370" s="46"/>
      <c r="AH370" s="46"/>
      <c r="AI370" s="46"/>
      <c r="AJ370" s="46"/>
    </row>
    <row r="371" spans="4:36" ht="12.75">
      <c r="D371" s="46"/>
      <c r="E371" s="46"/>
      <c r="F371" s="46"/>
      <c r="G371" s="46"/>
      <c r="H371" s="46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  <c r="AA371" s="46"/>
      <c r="AB371" s="46"/>
      <c r="AC371" s="46"/>
      <c r="AD371" s="46"/>
      <c r="AE371" s="46"/>
      <c r="AF371" s="46"/>
      <c r="AG371" s="46"/>
      <c r="AH371" s="46"/>
      <c r="AI371" s="46"/>
      <c r="AJ371" s="46"/>
    </row>
    <row r="372" spans="4:36" ht="12.75">
      <c r="D372" s="46"/>
      <c r="E372" s="46"/>
      <c r="F372" s="46"/>
      <c r="G372" s="46"/>
      <c r="H372" s="46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  <c r="AA372" s="46"/>
      <c r="AB372" s="46"/>
      <c r="AC372" s="46"/>
      <c r="AD372" s="46"/>
      <c r="AE372" s="46"/>
      <c r="AF372" s="46"/>
      <c r="AG372" s="46"/>
      <c r="AH372" s="46"/>
      <c r="AI372" s="46"/>
      <c r="AJ372" s="46"/>
    </row>
    <row r="373" spans="4:36" ht="12.75">
      <c r="D373" s="46"/>
      <c r="E373" s="46"/>
      <c r="F373" s="46"/>
      <c r="G373" s="46"/>
      <c r="H373" s="46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  <c r="AA373" s="46"/>
      <c r="AB373" s="46"/>
      <c r="AC373" s="46"/>
      <c r="AD373" s="46"/>
      <c r="AE373" s="46"/>
      <c r="AF373" s="46"/>
      <c r="AG373" s="46"/>
      <c r="AH373" s="46"/>
      <c r="AI373" s="46"/>
      <c r="AJ373" s="46"/>
    </row>
    <row r="374" spans="4:36" ht="12.75">
      <c r="D374" s="46"/>
      <c r="E374" s="46"/>
      <c r="F374" s="46"/>
      <c r="G374" s="46"/>
      <c r="H374" s="46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  <c r="AA374" s="46"/>
      <c r="AB374" s="46"/>
      <c r="AC374" s="46"/>
      <c r="AD374" s="46"/>
      <c r="AE374" s="46"/>
      <c r="AF374" s="46"/>
      <c r="AG374" s="46"/>
      <c r="AH374" s="46"/>
      <c r="AI374" s="46"/>
      <c r="AJ374" s="46"/>
    </row>
    <row r="375" spans="4:36" ht="12.75">
      <c r="D375" s="46"/>
      <c r="E375" s="46"/>
      <c r="F375" s="46"/>
      <c r="G375" s="46"/>
      <c r="H375" s="46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  <c r="AA375" s="46"/>
      <c r="AB375" s="46"/>
      <c r="AC375" s="46"/>
      <c r="AD375" s="46"/>
      <c r="AE375" s="46"/>
      <c r="AF375" s="46"/>
      <c r="AG375" s="46"/>
      <c r="AH375" s="46"/>
      <c r="AI375" s="46"/>
      <c r="AJ375" s="46"/>
    </row>
    <row r="376" spans="4:36" ht="12.75">
      <c r="D376" s="46"/>
      <c r="E376" s="46"/>
      <c r="F376" s="46"/>
      <c r="G376" s="46"/>
      <c r="H376" s="46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  <c r="AA376" s="46"/>
      <c r="AB376" s="46"/>
      <c r="AC376" s="46"/>
      <c r="AD376" s="46"/>
      <c r="AE376" s="46"/>
      <c r="AF376" s="46"/>
      <c r="AG376" s="46"/>
      <c r="AH376" s="46"/>
      <c r="AI376" s="46"/>
      <c r="AJ376" s="46"/>
    </row>
    <row r="377" spans="4:36" ht="12.75">
      <c r="D377" s="46"/>
      <c r="E377" s="46"/>
      <c r="F377" s="46"/>
      <c r="G377" s="46"/>
      <c r="H377" s="46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  <c r="AA377" s="46"/>
      <c r="AB377" s="46"/>
      <c r="AC377" s="46"/>
      <c r="AD377" s="46"/>
      <c r="AE377" s="46"/>
      <c r="AF377" s="46"/>
      <c r="AG377" s="46"/>
      <c r="AH377" s="46"/>
      <c r="AI377" s="46"/>
      <c r="AJ377" s="46"/>
    </row>
    <row r="378" spans="4:36" ht="12.75">
      <c r="D378" s="46"/>
      <c r="E378" s="46"/>
      <c r="F378" s="46"/>
      <c r="G378" s="46"/>
      <c r="H378" s="46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  <c r="AA378" s="46"/>
      <c r="AB378" s="46"/>
      <c r="AC378" s="46"/>
      <c r="AD378" s="46"/>
      <c r="AE378" s="46"/>
      <c r="AF378" s="46"/>
      <c r="AG378" s="46"/>
      <c r="AH378" s="46"/>
      <c r="AI378" s="46"/>
      <c r="AJ378" s="46"/>
    </row>
    <row r="379" spans="4:36" ht="12.75">
      <c r="D379" s="46"/>
      <c r="E379" s="46"/>
      <c r="F379" s="46"/>
      <c r="G379" s="46"/>
      <c r="H379" s="46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  <c r="AA379" s="46"/>
      <c r="AB379" s="46"/>
      <c r="AC379" s="46"/>
      <c r="AD379" s="46"/>
      <c r="AE379" s="46"/>
      <c r="AF379" s="46"/>
      <c r="AG379" s="46"/>
      <c r="AH379" s="46"/>
      <c r="AI379" s="46"/>
      <c r="AJ379" s="46"/>
    </row>
    <row r="380" spans="4:36" ht="12.75">
      <c r="D380" s="46"/>
      <c r="E380" s="46"/>
      <c r="F380" s="46"/>
      <c r="G380" s="46"/>
      <c r="H380" s="46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  <c r="AA380" s="46"/>
      <c r="AB380" s="46"/>
      <c r="AC380" s="46"/>
      <c r="AD380" s="46"/>
      <c r="AE380" s="46"/>
      <c r="AF380" s="46"/>
      <c r="AG380" s="46"/>
      <c r="AH380" s="46"/>
      <c r="AI380" s="46"/>
      <c r="AJ380" s="46"/>
    </row>
    <row r="381" spans="4:36" ht="12.75">
      <c r="D381" s="46"/>
      <c r="E381" s="46"/>
      <c r="F381" s="46"/>
      <c r="G381" s="46"/>
      <c r="H381" s="46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  <c r="AA381" s="46"/>
      <c r="AB381" s="46"/>
      <c r="AC381" s="46"/>
      <c r="AD381" s="46"/>
      <c r="AE381" s="46"/>
      <c r="AF381" s="46"/>
      <c r="AG381" s="46"/>
      <c r="AH381" s="46"/>
      <c r="AI381" s="46"/>
      <c r="AJ381" s="46"/>
    </row>
    <row r="382" spans="4:36" ht="12.75">
      <c r="D382" s="46"/>
      <c r="E382" s="46"/>
      <c r="F382" s="46"/>
      <c r="G382" s="46"/>
      <c r="H382" s="46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  <c r="AA382" s="46"/>
      <c r="AB382" s="46"/>
      <c r="AC382" s="46"/>
      <c r="AD382" s="46"/>
      <c r="AE382" s="46"/>
      <c r="AF382" s="46"/>
      <c r="AG382" s="46"/>
      <c r="AH382" s="46"/>
      <c r="AI382" s="46"/>
      <c r="AJ382" s="46"/>
    </row>
    <row r="383" spans="4:36" ht="12.75">
      <c r="D383" s="46"/>
      <c r="E383" s="46"/>
      <c r="F383" s="46"/>
      <c r="G383" s="46"/>
      <c r="H383" s="46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  <c r="AA383" s="46"/>
      <c r="AB383" s="46"/>
      <c r="AC383" s="46"/>
      <c r="AD383" s="46"/>
      <c r="AE383" s="46"/>
      <c r="AF383" s="46"/>
      <c r="AG383" s="46"/>
      <c r="AH383" s="46"/>
      <c r="AI383" s="46"/>
      <c r="AJ383" s="46"/>
    </row>
    <row r="384" spans="4:36" ht="12.75">
      <c r="D384" s="46"/>
      <c r="E384" s="46"/>
      <c r="F384" s="46"/>
      <c r="G384" s="46"/>
      <c r="H384" s="46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  <c r="AA384" s="46"/>
      <c r="AB384" s="46"/>
      <c r="AC384" s="46"/>
      <c r="AD384" s="46"/>
      <c r="AE384" s="46"/>
      <c r="AF384" s="46"/>
      <c r="AG384" s="46"/>
      <c r="AH384" s="46"/>
      <c r="AI384" s="46"/>
      <c r="AJ384" s="46"/>
    </row>
    <row r="385" spans="4:36" ht="12.75">
      <c r="D385" s="46"/>
      <c r="E385" s="46"/>
      <c r="F385" s="46"/>
      <c r="G385" s="46"/>
      <c r="H385" s="46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  <c r="AA385" s="46"/>
      <c r="AB385" s="46"/>
      <c r="AC385" s="46"/>
      <c r="AD385" s="46"/>
      <c r="AE385" s="46"/>
      <c r="AF385" s="46"/>
      <c r="AG385" s="46"/>
      <c r="AH385" s="46"/>
      <c r="AI385" s="46"/>
      <c r="AJ385" s="46"/>
    </row>
    <row r="386" spans="4:36" ht="12.75">
      <c r="D386" s="46"/>
      <c r="E386" s="46"/>
      <c r="F386" s="46"/>
      <c r="G386" s="46"/>
      <c r="H386" s="46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  <c r="AA386" s="46"/>
      <c r="AB386" s="46"/>
      <c r="AC386" s="46"/>
      <c r="AD386" s="46"/>
      <c r="AE386" s="46"/>
      <c r="AF386" s="46"/>
      <c r="AG386" s="46"/>
      <c r="AH386" s="46"/>
      <c r="AI386" s="46"/>
      <c r="AJ386" s="46"/>
    </row>
    <row r="387" spans="4:36" ht="12.75">
      <c r="D387" s="46"/>
      <c r="E387" s="46"/>
      <c r="F387" s="46"/>
      <c r="G387" s="46"/>
      <c r="H387" s="46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  <c r="AA387" s="46"/>
      <c r="AB387" s="46"/>
      <c r="AC387" s="46"/>
      <c r="AD387" s="46"/>
      <c r="AE387" s="46"/>
      <c r="AF387" s="46"/>
      <c r="AG387" s="46"/>
      <c r="AH387" s="46"/>
      <c r="AI387" s="46"/>
      <c r="AJ387" s="46"/>
    </row>
    <row r="388" spans="4:36" ht="12.75">
      <c r="D388" s="46"/>
      <c r="E388" s="46"/>
      <c r="F388" s="46"/>
      <c r="G388" s="46"/>
      <c r="H388" s="46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  <c r="AA388" s="46"/>
      <c r="AB388" s="46"/>
      <c r="AC388" s="46"/>
      <c r="AD388" s="46"/>
      <c r="AE388" s="46"/>
      <c r="AF388" s="46"/>
      <c r="AG388" s="46"/>
      <c r="AH388" s="46"/>
      <c r="AI388" s="46"/>
      <c r="AJ388" s="46"/>
    </row>
    <row r="389" spans="4:36" ht="12.75">
      <c r="D389" s="46"/>
      <c r="E389" s="46"/>
      <c r="F389" s="46"/>
      <c r="G389" s="46"/>
      <c r="H389" s="46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  <c r="AA389" s="46"/>
      <c r="AB389" s="46"/>
      <c r="AC389" s="46"/>
      <c r="AD389" s="46"/>
      <c r="AE389" s="46"/>
      <c r="AF389" s="46"/>
      <c r="AG389" s="46"/>
      <c r="AH389" s="46"/>
      <c r="AI389" s="46"/>
      <c r="AJ389" s="46"/>
    </row>
    <row r="390" spans="4:36" ht="12.75">
      <c r="D390" s="46"/>
      <c r="E390" s="46"/>
      <c r="F390" s="46"/>
      <c r="G390" s="46"/>
      <c r="H390" s="46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  <c r="AA390" s="46"/>
      <c r="AB390" s="46"/>
      <c r="AC390" s="46"/>
      <c r="AD390" s="46"/>
      <c r="AE390" s="46"/>
      <c r="AF390" s="46"/>
      <c r="AG390" s="46"/>
      <c r="AH390" s="46"/>
      <c r="AI390" s="46"/>
      <c r="AJ390" s="46"/>
    </row>
    <row r="391" spans="4:36" ht="12.75">
      <c r="D391" s="46"/>
      <c r="E391" s="46"/>
      <c r="F391" s="46"/>
      <c r="G391" s="46"/>
      <c r="H391" s="46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  <c r="AA391" s="46"/>
      <c r="AB391" s="46"/>
      <c r="AC391" s="46"/>
      <c r="AD391" s="46"/>
      <c r="AE391" s="46"/>
      <c r="AF391" s="46"/>
      <c r="AG391" s="46"/>
      <c r="AH391" s="46"/>
      <c r="AI391" s="46"/>
      <c r="AJ391" s="46"/>
    </row>
    <row r="392" spans="4:36" ht="12.75">
      <c r="D392" s="46"/>
      <c r="E392" s="46"/>
      <c r="F392" s="46"/>
      <c r="G392" s="46"/>
      <c r="H392" s="46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  <c r="AA392" s="46"/>
      <c r="AB392" s="46"/>
      <c r="AC392" s="46"/>
      <c r="AD392" s="46"/>
      <c r="AE392" s="46"/>
      <c r="AF392" s="46"/>
      <c r="AG392" s="46"/>
      <c r="AH392" s="46"/>
      <c r="AI392" s="46"/>
      <c r="AJ392" s="46"/>
    </row>
    <row r="393" spans="4:36" ht="12.75">
      <c r="D393" s="46"/>
      <c r="E393" s="46"/>
      <c r="F393" s="46"/>
      <c r="G393" s="46"/>
      <c r="H393" s="46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  <c r="AA393" s="46"/>
      <c r="AB393" s="46"/>
      <c r="AC393" s="46"/>
      <c r="AD393" s="46"/>
      <c r="AE393" s="46"/>
      <c r="AF393" s="46"/>
      <c r="AG393" s="46"/>
      <c r="AH393" s="46"/>
      <c r="AI393" s="46"/>
      <c r="AJ393" s="46"/>
    </row>
    <row r="394" spans="4:36" ht="12.75">
      <c r="D394" s="46"/>
      <c r="E394" s="46"/>
      <c r="F394" s="46"/>
      <c r="G394" s="46"/>
      <c r="H394" s="46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  <c r="AA394" s="46"/>
      <c r="AB394" s="46"/>
      <c r="AC394" s="46"/>
      <c r="AD394" s="46"/>
      <c r="AE394" s="46"/>
      <c r="AF394" s="46"/>
      <c r="AG394" s="46"/>
      <c r="AH394" s="46"/>
      <c r="AI394" s="46"/>
      <c r="AJ394" s="46"/>
    </row>
    <row r="395" spans="4:36" ht="12.75">
      <c r="D395" s="46"/>
      <c r="E395" s="46"/>
      <c r="F395" s="46"/>
      <c r="G395" s="46"/>
      <c r="H395" s="46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  <c r="AA395" s="46"/>
      <c r="AB395" s="46"/>
      <c r="AC395" s="46"/>
      <c r="AD395" s="46"/>
      <c r="AE395" s="46"/>
      <c r="AF395" s="46"/>
      <c r="AG395" s="46"/>
      <c r="AH395" s="46"/>
      <c r="AI395" s="46"/>
      <c r="AJ395" s="46"/>
    </row>
    <row r="396" spans="4:36" ht="12.75">
      <c r="D396" s="46"/>
      <c r="E396" s="46"/>
      <c r="F396" s="46"/>
      <c r="G396" s="46"/>
      <c r="H396" s="46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  <c r="AA396" s="46"/>
      <c r="AB396" s="46"/>
      <c r="AC396" s="46"/>
      <c r="AD396" s="46"/>
      <c r="AE396" s="46"/>
      <c r="AF396" s="46"/>
      <c r="AG396" s="46"/>
      <c r="AH396" s="46"/>
      <c r="AI396" s="46"/>
      <c r="AJ396" s="46"/>
    </row>
    <row r="397" spans="4:36" ht="12.75">
      <c r="D397" s="46"/>
      <c r="E397" s="46"/>
      <c r="F397" s="46"/>
      <c r="G397" s="46"/>
      <c r="H397" s="46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  <c r="AA397" s="46"/>
      <c r="AB397" s="46"/>
      <c r="AC397" s="46"/>
      <c r="AD397" s="46"/>
      <c r="AE397" s="46"/>
      <c r="AF397" s="46"/>
      <c r="AG397" s="46"/>
      <c r="AH397" s="46"/>
      <c r="AI397" s="46"/>
      <c r="AJ397" s="46"/>
    </row>
    <row r="398" spans="4:36" ht="12.75">
      <c r="D398" s="46"/>
      <c r="E398" s="46"/>
      <c r="F398" s="46"/>
      <c r="G398" s="46"/>
      <c r="H398" s="46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  <c r="AA398" s="46"/>
      <c r="AB398" s="46"/>
      <c r="AC398" s="46"/>
      <c r="AD398" s="46"/>
      <c r="AE398" s="46"/>
      <c r="AF398" s="46"/>
      <c r="AG398" s="46"/>
      <c r="AH398" s="46"/>
      <c r="AI398" s="46"/>
      <c r="AJ398" s="46"/>
    </row>
    <row r="399" spans="4:36" ht="12.75">
      <c r="D399" s="46"/>
      <c r="E399" s="46"/>
      <c r="F399" s="46"/>
      <c r="G399" s="46"/>
      <c r="H399" s="46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  <c r="AA399" s="46"/>
      <c r="AB399" s="46"/>
      <c r="AC399" s="46"/>
      <c r="AD399" s="46"/>
      <c r="AE399" s="46"/>
      <c r="AF399" s="46"/>
      <c r="AG399" s="46"/>
      <c r="AH399" s="46"/>
      <c r="AI399" s="46"/>
      <c r="AJ399" s="46"/>
    </row>
    <row r="400" spans="4:36" ht="12.75">
      <c r="D400" s="46"/>
      <c r="E400" s="46"/>
      <c r="F400" s="46"/>
      <c r="G400" s="46"/>
      <c r="H400" s="46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  <c r="AA400" s="46"/>
      <c r="AB400" s="46"/>
      <c r="AC400" s="46"/>
      <c r="AD400" s="46"/>
      <c r="AE400" s="46"/>
      <c r="AF400" s="46"/>
      <c r="AG400" s="46"/>
      <c r="AH400" s="46"/>
      <c r="AI400" s="46"/>
      <c r="AJ400" s="46"/>
    </row>
    <row r="401" spans="4:36" ht="12.75">
      <c r="D401" s="46"/>
      <c r="E401" s="46"/>
      <c r="F401" s="46"/>
      <c r="G401" s="46"/>
      <c r="H401" s="46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  <c r="AA401" s="46"/>
      <c r="AB401" s="46"/>
      <c r="AC401" s="46"/>
      <c r="AD401" s="46"/>
      <c r="AE401" s="46"/>
      <c r="AF401" s="46"/>
      <c r="AG401" s="46"/>
      <c r="AH401" s="46"/>
      <c r="AI401" s="46"/>
      <c r="AJ401" s="46"/>
    </row>
    <row r="402" spans="4:36" ht="12.75">
      <c r="D402" s="46"/>
      <c r="E402" s="46"/>
      <c r="F402" s="46"/>
      <c r="G402" s="46"/>
      <c r="H402" s="46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  <c r="AA402" s="46"/>
      <c r="AB402" s="46"/>
      <c r="AC402" s="46"/>
      <c r="AD402" s="46"/>
      <c r="AE402" s="46"/>
      <c r="AF402" s="46"/>
      <c r="AG402" s="46"/>
      <c r="AH402" s="46"/>
      <c r="AI402" s="46"/>
      <c r="AJ402" s="46"/>
    </row>
    <row r="403" spans="4:36" ht="12.75">
      <c r="D403" s="46"/>
      <c r="E403" s="46"/>
      <c r="F403" s="46"/>
      <c r="G403" s="46"/>
      <c r="H403" s="46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  <c r="AA403" s="46"/>
      <c r="AB403" s="46"/>
      <c r="AC403" s="46"/>
      <c r="AD403" s="46"/>
      <c r="AE403" s="46"/>
      <c r="AF403" s="46"/>
      <c r="AG403" s="46"/>
      <c r="AH403" s="46"/>
      <c r="AI403" s="46"/>
      <c r="AJ403" s="46"/>
    </row>
    <row r="404" spans="4:36" ht="12.75">
      <c r="D404" s="46"/>
      <c r="E404" s="46"/>
      <c r="F404" s="46"/>
      <c r="G404" s="46"/>
      <c r="H404" s="46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  <c r="AA404" s="46"/>
      <c r="AB404" s="46"/>
      <c r="AC404" s="46"/>
      <c r="AD404" s="46"/>
      <c r="AE404" s="46"/>
      <c r="AF404" s="46"/>
      <c r="AG404" s="46"/>
      <c r="AH404" s="46"/>
      <c r="AI404" s="46"/>
      <c r="AJ404" s="46"/>
    </row>
    <row r="405" spans="4:36" ht="12.75">
      <c r="D405" s="46"/>
      <c r="E405" s="46"/>
      <c r="F405" s="46"/>
      <c r="G405" s="46"/>
      <c r="H405" s="46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  <c r="AA405" s="46"/>
      <c r="AB405" s="46"/>
      <c r="AC405" s="46"/>
      <c r="AD405" s="46"/>
      <c r="AE405" s="46"/>
      <c r="AF405" s="46"/>
      <c r="AG405" s="46"/>
      <c r="AH405" s="46"/>
      <c r="AI405" s="46"/>
      <c r="AJ405" s="46"/>
    </row>
    <row r="406" spans="4:36" ht="12.75">
      <c r="D406" s="46"/>
      <c r="E406" s="46"/>
      <c r="F406" s="46"/>
      <c r="G406" s="46"/>
      <c r="H406" s="46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  <c r="AA406" s="46"/>
      <c r="AB406" s="46"/>
      <c r="AC406" s="46"/>
      <c r="AD406" s="46"/>
      <c r="AE406" s="46"/>
      <c r="AF406" s="46"/>
      <c r="AG406" s="46"/>
      <c r="AH406" s="46"/>
      <c r="AI406" s="46"/>
      <c r="AJ406" s="46"/>
    </row>
    <row r="407" spans="4:36" ht="12.75">
      <c r="D407" s="46"/>
      <c r="E407" s="46"/>
      <c r="F407" s="46"/>
      <c r="G407" s="46"/>
      <c r="H407" s="46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  <c r="AA407" s="46"/>
      <c r="AB407" s="46"/>
      <c r="AC407" s="46"/>
      <c r="AD407" s="46"/>
      <c r="AE407" s="46"/>
      <c r="AF407" s="46"/>
      <c r="AG407" s="46"/>
      <c r="AH407" s="46"/>
      <c r="AI407" s="46"/>
      <c r="AJ407" s="46"/>
    </row>
    <row r="408" spans="4:36" ht="12.75">
      <c r="D408" s="46"/>
      <c r="E408" s="46"/>
      <c r="F408" s="46"/>
      <c r="G408" s="46"/>
      <c r="H408" s="46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  <c r="AA408" s="46"/>
      <c r="AB408" s="46"/>
      <c r="AC408" s="46"/>
      <c r="AD408" s="46"/>
      <c r="AE408" s="46"/>
      <c r="AF408" s="46"/>
      <c r="AG408" s="46"/>
      <c r="AH408" s="46"/>
      <c r="AI408" s="46"/>
      <c r="AJ408" s="46"/>
    </row>
    <row r="409" spans="4:36" ht="12.75">
      <c r="D409" s="46"/>
      <c r="E409" s="46"/>
      <c r="F409" s="46"/>
      <c r="G409" s="46"/>
      <c r="H409" s="46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  <c r="AA409" s="46"/>
      <c r="AB409" s="46"/>
      <c r="AC409" s="46"/>
      <c r="AD409" s="46"/>
      <c r="AE409" s="46"/>
      <c r="AF409" s="46"/>
      <c r="AG409" s="46"/>
      <c r="AH409" s="46"/>
      <c r="AI409" s="46"/>
      <c r="AJ409" s="46"/>
    </row>
    <row r="410" spans="4:36" ht="12.75">
      <c r="D410" s="46"/>
      <c r="E410" s="46"/>
      <c r="F410" s="46"/>
      <c r="G410" s="46"/>
      <c r="H410" s="46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  <c r="AA410" s="46"/>
      <c r="AB410" s="46"/>
      <c r="AC410" s="46"/>
      <c r="AD410" s="46"/>
      <c r="AE410" s="46"/>
      <c r="AF410" s="46"/>
      <c r="AG410" s="46"/>
      <c r="AH410" s="46"/>
      <c r="AI410" s="46"/>
      <c r="AJ410" s="46"/>
    </row>
    <row r="411" spans="4:36" ht="12.75">
      <c r="D411" s="46"/>
      <c r="E411" s="46"/>
      <c r="F411" s="46"/>
      <c r="G411" s="46"/>
      <c r="H411" s="46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  <c r="AA411" s="46"/>
      <c r="AB411" s="46"/>
      <c r="AC411" s="46"/>
      <c r="AD411" s="46"/>
      <c r="AE411" s="46"/>
      <c r="AF411" s="46"/>
      <c r="AG411" s="46"/>
      <c r="AH411" s="46"/>
      <c r="AI411" s="46"/>
      <c r="AJ411" s="46"/>
    </row>
    <row r="412" spans="4:36" ht="12.75">
      <c r="D412" s="46"/>
      <c r="E412" s="46"/>
      <c r="F412" s="46"/>
      <c r="G412" s="46"/>
      <c r="H412" s="46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  <c r="AA412" s="46"/>
      <c r="AB412" s="46"/>
      <c r="AC412" s="46"/>
      <c r="AD412" s="46"/>
      <c r="AE412" s="46"/>
      <c r="AF412" s="46"/>
      <c r="AG412" s="46"/>
      <c r="AH412" s="46"/>
      <c r="AI412" s="46"/>
      <c r="AJ412" s="46"/>
    </row>
    <row r="413" spans="4:36" ht="12.75">
      <c r="D413" s="46"/>
      <c r="E413" s="46"/>
      <c r="F413" s="46"/>
      <c r="G413" s="46"/>
      <c r="H413" s="46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  <c r="AA413" s="46"/>
      <c r="AB413" s="46"/>
      <c r="AC413" s="46"/>
      <c r="AD413" s="46"/>
      <c r="AE413" s="46"/>
      <c r="AF413" s="46"/>
      <c r="AG413" s="46"/>
      <c r="AH413" s="46"/>
      <c r="AI413" s="46"/>
      <c r="AJ413" s="46"/>
    </row>
    <row r="414" spans="4:36" ht="12.75">
      <c r="D414" s="46"/>
      <c r="E414" s="46"/>
      <c r="F414" s="46"/>
      <c r="G414" s="46"/>
      <c r="H414" s="46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  <c r="AA414" s="46"/>
      <c r="AB414" s="46"/>
      <c r="AC414" s="46"/>
      <c r="AD414" s="46"/>
      <c r="AE414" s="46"/>
      <c r="AF414" s="46"/>
      <c r="AG414" s="46"/>
      <c r="AH414" s="46"/>
      <c r="AI414" s="46"/>
      <c r="AJ414" s="46"/>
    </row>
    <row r="415" spans="4:36" ht="12.75">
      <c r="D415" s="46"/>
      <c r="E415" s="46"/>
      <c r="F415" s="46"/>
      <c r="G415" s="46"/>
      <c r="H415" s="46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  <c r="AA415" s="46"/>
      <c r="AB415" s="46"/>
      <c r="AC415" s="46"/>
      <c r="AD415" s="46"/>
      <c r="AE415" s="46"/>
      <c r="AF415" s="46"/>
      <c r="AG415" s="46"/>
      <c r="AH415" s="46"/>
      <c r="AI415" s="46"/>
      <c r="AJ415" s="46"/>
    </row>
    <row r="416" spans="4:36" ht="12.75">
      <c r="D416" s="46"/>
      <c r="E416" s="46"/>
      <c r="F416" s="46"/>
      <c r="G416" s="46"/>
      <c r="H416" s="46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  <c r="AA416" s="46"/>
      <c r="AB416" s="46"/>
      <c r="AC416" s="46"/>
      <c r="AD416" s="46"/>
      <c r="AE416" s="46"/>
      <c r="AF416" s="46"/>
      <c r="AG416" s="46"/>
      <c r="AH416" s="46"/>
      <c r="AI416" s="46"/>
      <c r="AJ416" s="46"/>
    </row>
    <row r="417" spans="4:36" ht="12.75">
      <c r="D417" s="46"/>
      <c r="E417" s="46"/>
      <c r="F417" s="46"/>
      <c r="G417" s="46"/>
      <c r="H417" s="46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  <c r="AA417" s="46"/>
      <c r="AB417" s="46"/>
      <c r="AC417" s="46"/>
      <c r="AD417" s="46"/>
      <c r="AE417" s="46"/>
      <c r="AF417" s="46"/>
      <c r="AG417" s="46"/>
      <c r="AH417" s="46"/>
      <c r="AI417" s="46"/>
      <c r="AJ417" s="46"/>
    </row>
    <row r="418" spans="4:36" ht="12.75">
      <c r="D418" s="46"/>
      <c r="E418" s="46"/>
      <c r="F418" s="46"/>
      <c r="G418" s="46"/>
      <c r="H418" s="46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  <c r="AA418" s="46"/>
      <c r="AB418" s="46"/>
      <c r="AC418" s="46"/>
      <c r="AD418" s="46"/>
      <c r="AE418" s="46"/>
      <c r="AF418" s="46"/>
      <c r="AG418" s="46"/>
      <c r="AH418" s="46"/>
      <c r="AI418" s="46"/>
      <c r="AJ418" s="46"/>
    </row>
    <row r="419" spans="4:36" ht="12.75">
      <c r="D419" s="46"/>
      <c r="E419" s="46"/>
      <c r="F419" s="46"/>
      <c r="G419" s="46"/>
      <c r="H419" s="46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  <c r="AA419" s="46"/>
      <c r="AB419" s="46"/>
      <c r="AC419" s="46"/>
      <c r="AD419" s="46"/>
      <c r="AE419" s="46"/>
      <c r="AF419" s="46"/>
      <c r="AG419" s="46"/>
      <c r="AH419" s="46"/>
      <c r="AI419" s="46"/>
      <c r="AJ419" s="46"/>
    </row>
    <row r="420" spans="4:36" ht="12.75">
      <c r="D420" s="46"/>
      <c r="E420" s="46"/>
      <c r="F420" s="46"/>
      <c r="G420" s="46"/>
      <c r="H420" s="46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  <c r="AA420" s="46"/>
      <c r="AB420" s="46"/>
      <c r="AC420" s="46"/>
      <c r="AD420" s="46"/>
      <c r="AE420" s="46"/>
      <c r="AF420" s="46"/>
      <c r="AG420" s="46"/>
      <c r="AH420" s="46"/>
      <c r="AI420" s="46"/>
      <c r="AJ420" s="46"/>
    </row>
    <row r="421" spans="4:36" ht="12.75">
      <c r="D421" s="46"/>
      <c r="E421" s="46"/>
      <c r="F421" s="46"/>
      <c r="G421" s="46"/>
      <c r="H421" s="46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  <c r="AA421" s="46"/>
      <c r="AB421" s="46"/>
      <c r="AC421" s="46"/>
      <c r="AD421" s="46"/>
      <c r="AE421" s="46"/>
      <c r="AF421" s="46"/>
      <c r="AG421" s="46"/>
      <c r="AH421" s="46"/>
      <c r="AI421" s="46"/>
      <c r="AJ421" s="46"/>
    </row>
    <row r="422" spans="4:36" ht="12.75">
      <c r="D422" s="46"/>
      <c r="E422" s="46"/>
      <c r="F422" s="46"/>
      <c r="G422" s="46"/>
      <c r="H422" s="46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  <c r="AA422" s="46"/>
      <c r="AB422" s="46"/>
      <c r="AC422" s="46"/>
      <c r="AD422" s="46"/>
      <c r="AE422" s="46"/>
      <c r="AF422" s="46"/>
      <c r="AG422" s="46"/>
      <c r="AH422" s="46"/>
      <c r="AI422" s="46"/>
      <c r="AJ422" s="46"/>
    </row>
    <row r="423" spans="4:36" ht="12.75">
      <c r="D423" s="46"/>
      <c r="E423" s="46"/>
      <c r="F423" s="46"/>
      <c r="G423" s="46"/>
      <c r="H423" s="46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  <c r="AA423" s="46"/>
      <c r="AB423" s="46"/>
      <c r="AC423" s="46"/>
      <c r="AD423" s="46"/>
      <c r="AE423" s="46"/>
      <c r="AF423" s="46"/>
      <c r="AG423" s="46"/>
      <c r="AH423" s="46"/>
      <c r="AI423" s="46"/>
      <c r="AJ423" s="46"/>
    </row>
    <row r="424" spans="4:36" ht="12.75">
      <c r="D424" s="46"/>
      <c r="E424" s="46"/>
      <c r="F424" s="46"/>
      <c r="G424" s="46"/>
      <c r="H424" s="46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  <c r="AA424" s="46"/>
      <c r="AB424" s="46"/>
      <c r="AC424" s="46"/>
      <c r="AD424" s="46"/>
      <c r="AE424" s="46"/>
      <c r="AF424" s="46"/>
      <c r="AG424" s="46"/>
      <c r="AH424" s="46"/>
      <c r="AI424" s="46"/>
      <c r="AJ424" s="46"/>
    </row>
    <row r="425" spans="4:36" ht="12.75">
      <c r="D425" s="46"/>
      <c r="E425" s="46"/>
      <c r="F425" s="46"/>
      <c r="G425" s="46"/>
      <c r="H425" s="46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  <c r="AA425" s="46"/>
      <c r="AB425" s="46"/>
      <c r="AC425" s="46"/>
      <c r="AD425" s="46"/>
      <c r="AE425" s="46"/>
      <c r="AF425" s="46"/>
      <c r="AG425" s="46"/>
      <c r="AH425" s="46"/>
      <c r="AI425" s="46"/>
      <c r="AJ425" s="46"/>
    </row>
    <row r="426" spans="4:36" ht="12.75">
      <c r="D426" s="46"/>
      <c r="E426" s="46"/>
      <c r="F426" s="46"/>
      <c r="G426" s="46"/>
      <c r="H426" s="46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  <c r="AA426" s="46"/>
      <c r="AB426" s="46"/>
      <c r="AC426" s="46"/>
      <c r="AD426" s="46"/>
      <c r="AE426" s="46"/>
      <c r="AF426" s="46"/>
      <c r="AG426" s="46"/>
      <c r="AH426" s="46"/>
      <c r="AI426" s="46"/>
      <c r="AJ426" s="46"/>
    </row>
    <row r="427" spans="4:36" ht="12.75">
      <c r="D427" s="46"/>
      <c r="E427" s="46"/>
      <c r="F427" s="46"/>
      <c r="G427" s="46"/>
      <c r="H427" s="46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  <c r="AA427" s="46"/>
      <c r="AB427" s="46"/>
      <c r="AC427" s="46"/>
      <c r="AD427" s="46"/>
      <c r="AE427" s="46"/>
      <c r="AF427" s="46"/>
      <c r="AG427" s="46"/>
      <c r="AH427" s="46"/>
      <c r="AI427" s="46"/>
      <c r="AJ427" s="46"/>
    </row>
    <row r="428" spans="4:36" ht="12.75">
      <c r="D428" s="46"/>
      <c r="E428" s="46"/>
      <c r="F428" s="46"/>
      <c r="G428" s="46"/>
      <c r="H428" s="46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  <c r="AA428" s="46"/>
      <c r="AB428" s="46"/>
      <c r="AC428" s="46"/>
      <c r="AD428" s="46"/>
      <c r="AE428" s="46"/>
      <c r="AF428" s="46"/>
      <c r="AG428" s="46"/>
      <c r="AH428" s="46"/>
      <c r="AI428" s="46"/>
      <c r="AJ428" s="46"/>
    </row>
  </sheetData>
  <mergeCells count="5">
    <mergeCell ref="A55:M55"/>
    <mergeCell ref="A54:M54"/>
    <mergeCell ref="A1:M1"/>
    <mergeCell ref="A2:M2"/>
    <mergeCell ref="A3:M3"/>
  </mergeCells>
  <printOptions/>
  <pageMargins left="0.53" right="0" top="0.5" bottom="0.25" header="0.5" footer="0.5"/>
  <pageSetup horizontalDpi="600" verticalDpi="600" orientation="portrait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R284"/>
  <sheetViews>
    <sheetView zoomScale="75" zoomScaleNormal="75" workbookViewId="0" topLeftCell="A66">
      <selection activeCell="A56" sqref="A56"/>
    </sheetView>
  </sheetViews>
  <sheetFormatPr defaultColWidth="9.140625" defaultRowHeight="12.75"/>
  <cols>
    <col min="1" max="1" width="32.7109375" style="0" customWidth="1"/>
    <col min="2" max="2" width="12.7109375" style="0" customWidth="1"/>
    <col min="3" max="3" width="3.7109375" style="0" customWidth="1"/>
    <col min="4" max="4" width="18.7109375" style="0" customWidth="1"/>
    <col min="5" max="5" width="1.7109375" style="0" customWidth="1"/>
    <col min="6" max="6" width="28.8515625" style="0" customWidth="1"/>
    <col min="7" max="7" width="1.7109375" style="0" customWidth="1"/>
    <col min="8" max="8" width="18.7109375" style="0" customWidth="1"/>
    <col min="9" max="9" width="1.7109375" style="0" customWidth="1"/>
    <col min="10" max="10" width="21.7109375" style="0" customWidth="1"/>
    <col min="11" max="11" width="14.28125" style="0" customWidth="1"/>
    <col min="12" max="12" width="18.7109375" style="0" customWidth="1"/>
    <col min="13" max="17" width="15.7109375" style="0" customWidth="1"/>
  </cols>
  <sheetData>
    <row r="2" spans="1:10" ht="15.75" customHeight="1">
      <c r="A2" s="138" t="s">
        <v>6</v>
      </c>
      <c r="B2" s="138"/>
      <c r="C2" s="138"/>
      <c r="D2" s="138"/>
      <c r="E2" s="138"/>
      <c r="F2" s="138"/>
      <c r="G2" s="138"/>
      <c r="H2" s="138"/>
      <c r="I2" s="138"/>
      <c r="J2" s="138"/>
    </row>
    <row r="3" spans="1:10" ht="12.75">
      <c r="A3" s="139" t="s">
        <v>25</v>
      </c>
      <c r="B3" s="139"/>
      <c r="C3" s="139"/>
      <c r="D3" s="139"/>
      <c r="E3" s="139"/>
      <c r="F3" s="139"/>
      <c r="G3" s="139"/>
      <c r="H3" s="139"/>
      <c r="I3" s="139"/>
      <c r="J3" s="139"/>
    </row>
    <row r="4" spans="1:10" ht="12.75">
      <c r="A4" s="139" t="s">
        <v>26</v>
      </c>
      <c r="B4" s="139"/>
      <c r="C4" s="139"/>
      <c r="D4" s="139"/>
      <c r="E4" s="139"/>
      <c r="F4" s="139"/>
      <c r="G4" s="139"/>
      <c r="H4" s="139"/>
      <c r="I4" s="139"/>
      <c r="J4" s="139"/>
    </row>
    <row r="6" spans="1:10" ht="12.75">
      <c r="A6" s="118" t="s">
        <v>216</v>
      </c>
      <c r="J6" s="123"/>
    </row>
    <row r="7" spans="1:10" ht="12.75">
      <c r="A7" s="36"/>
      <c r="J7" s="123"/>
    </row>
    <row r="8" ht="12.75">
      <c r="A8" s="37"/>
    </row>
    <row r="9" ht="12.75">
      <c r="A9" s="81" t="s">
        <v>71</v>
      </c>
    </row>
    <row r="10" ht="12.75">
      <c r="A10" s="37" t="s">
        <v>27</v>
      </c>
    </row>
    <row r="11" ht="12.75">
      <c r="A11" s="37" t="s">
        <v>28</v>
      </c>
    </row>
    <row r="12" ht="12.75">
      <c r="A12" s="37" t="s">
        <v>29</v>
      </c>
    </row>
    <row r="13" ht="12.75">
      <c r="A13" s="34"/>
    </row>
    <row r="15" spans="1:10" ht="13.5" thickBot="1">
      <c r="A15" s="58" t="s">
        <v>197</v>
      </c>
      <c r="B15" s="22"/>
      <c r="C15" s="22"/>
      <c r="D15" s="22"/>
      <c r="E15" s="22"/>
      <c r="F15" s="22"/>
      <c r="G15" s="22"/>
      <c r="H15" s="35"/>
      <c r="I15" s="35"/>
      <c r="J15" s="22"/>
    </row>
    <row r="16" spans="1:9" ht="12.75">
      <c r="A16" s="4"/>
      <c r="H16" s="4"/>
      <c r="I16" s="4"/>
    </row>
    <row r="17" spans="1:9" ht="12.75">
      <c r="A17" s="29" t="s">
        <v>30</v>
      </c>
      <c r="B17" s="4"/>
      <c r="C17" s="4"/>
      <c r="D17" s="4"/>
      <c r="E17" s="4"/>
      <c r="F17" s="4"/>
      <c r="G17" s="4"/>
      <c r="H17" s="4"/>
      <c r="I17" s="4"/>
    </row>
    <row r="18" spans="1:10" ht="12.75">
      <c r="A18" s="29"/>
      <c r="B18" s="4"/>
      <c r="C18" s="4"/>
      <c r="D18" s="4"/>
      <c r="E18" s="4"/>
      <c r="F18" s="23"/>
      <c r="G18" s="23"/>
      <c r="H18" s="23"/>
      <c r="I18" s="23"/>
      <c r="J18" s="86"/>
    </row>
    <row r="19" spans="1:9" ht="12.75">
      <c r="A19" s="4"/>
      <c r="B19" s="4"/>
      <c r="C19" s="4"/>
      <c r="D19" s="4"/>
      <c r="E19" s="4"/>
      <c r="F19" s="4"/>
      <c r="G19" s="4"/>
      <c r="H19" s="4"/>
      <c r="I19" s="4"/>
    </row>
    <row r="20" spans="1:10" ht="12.75">
      <c r="A20" s="4"/>
      <c r="B20" s="4"/>
      <c r="C20" s="4"/>
      <c r="D20" s="143" t="s">
        <v>59</v>
      </c>
      <c r="E20" s="144"/>
      <c r="F20" s="145"/>
      <c r="G20" s="18"/>
      <c r="H20" s="140" t="s">
        <v>11</v>
      </c>
      <c r="I20" s="141"/>
      <c r="J20" s="142"/>
    </row>
    <row r="21" spans="1:15" ht="12.75">
      <c r="A21" s="4"/>
      <c r="B21" s="4"/>
      <c r="C21" s="4"/>
      <c r="D21" s="16">
        <v>2008</v>
      </c>
      <c r="E21" s="17"/>
      <c r="F21" s="63">
        <v>2007</v>
      </c>
      <c r="G21" s="23"/>
      <c r="H21" s="16">
        <v>2008</v>
      </c>
      <c r="I21" s="17"/>
      <c r="J21" s="63">
        <v>2007</v>
      </c>
      <c r="L21" s="73" t="s">
        <v>178</v>
      </c>
      <c r="M21" s="73" t="s">
        <v>179</v>
      </c>
      <c r="N21" s="73" t="s">
        <v>180</v>
      </c>
      <c r="O21" s="126" t="s">
        <v>206</v>
      </c>
    </row>
    <row r="22" spans="1:10" ht="12.75">
      <c r="A22" s="4"/>
      <c r="B22" s="4"/>
      <c r="C22" s="4"/>
      <c r="D22" s="69" t="s">
        <v>66</v>
      </c>
      <c r="E22" s="17"/>
      <c r="F22" s="63" t="s">
        <v>22</v>
      </c>
      <c r="G22" s="23"/>
      <c r="H22" s="16" t="s">
        <v>23</v>
      </c>
      <c r="I22" s="17"/>
      <c r="J22" s="82" t="s">
        <v>72</v>
      </c>
    </row>
    <row r="23" spans="1:10" ht="12.75">
      <c r="A23" s="4"/>
      <c r="B23" s="4"/>
      <c r="C23" s="4"/>
      <c r="D23" s="16" t="s">
        <v>19</v>
      </c>
      <c r="E23" s="17"/>
      <c r="F23" s="63" t="s">
        <v>20</v>
      </c>
      <c r="G23" s="23"/>
      <c r="H23" s="16" t="s">
        <v>19</v>
      </c>
      <c r="I23" s="17"/>
      <c r="J23" s="63" t="s">
        <v>24</v>
      </c>
    </row>
    <row r="24" spans="1:10" ht="12.75">
      <c r="A24" s="4"/>
      <c r="B24" s="4"/>
      <c r="C24" s="4"/>
      <c r="D24" s="62">
        <v>39538</v>
      </c>
      <c r="E24" s="20"/>
      <c r="F24" s="83">
        <v>39172</v>
      </c>
      <c r="G24" s="24"/>
      <c r="H24" s="62">
        <v>39538</v>
      </c>
      <c r="I24" s="68"/>
      <c r="J24" s="64">
        <v>39172</v>
      </c>
    </row>
    <row r="25" spans="1:10" ht="12.75">
      <c r="A25" s="4"/>
      <c r="B25" s="4"/>
      <c r="C25" s="4"/>
      <c r="D25" s="16" t="s">
        <v>8</v>
      </c>
      <c r="E25" s="20"/>
      <c r="F25" s="63" t="s">
        <v>8</v>
      </c>
      <c r="G25" s="23"/>
      <c r="H25" s="16" t="s">
        <v>9</v>
      </c>
      <c r="I25" s="17"/>
      <c r="J25" s="63" t="s">
        <v>9</v>
      </c>
    </row>
    <row r="26" spans="4:10" ht="12.75">
      <c r="D26" s="19"/>
      <c r="E26" s="20"/>
      <c r="F26" s="65"/>
      <c r="H26" s="19"/>
      <c r="I26" s="20"/>
      <c r="J26" s="65"/>
    </row>
    <row r="27" spans="1:18" ht="12.75">
      <c r="A27" s="45" t="s">
        <v>21</v>
      </c>
      <c r="B27" s="46"/>
      <c r="C27" s="46"/>
      <c r="D27" s="92">
        <f>H27-O27</f>
        <v>52722.863963945536</v>
      </c>
      <c r="E27" s="47"/>
      <c r="F27" s="89">
        <f>J27-36002-85804</f>
        <v>38170</v>
      </c>
      <c r="G27" s="46"/>
      <c r="H27" s="92">
        <f>'[3]M-GER95A.XLS'!$U$130</f>
        <v>161091.86396394554</v>
      </c>
      <c r="I27" s="47"/>
      <c r="J27" s="85">
        <v>159976</v>
      </c>
      <c r="K27" s="49"/>
      <c r="L27" s="111">
        <v>58188</v>
      </c>
      <c r="M27" s="111">
        <v>50181</v>
      </c>
      <c r="N27" s="45"/>
      <c r="O27" s="127">
        <f>SUM(L27:N27)</f>
        <v>108369</v>
      </c>
      <c r="P27" s="49"/>
      <c r="Q27" s="49"/>
      <c r="R27" s="49"/>
    </row>
    <row r="28" spans="1:18" ht="12.75">
      <c r="A28" s="45"/>
      <c r="B28" s="46"/>
      <c r="C28" s="46"/>
      <c r="D28" s="92"/>
      <c r="E28" s="47"/>
      <c r="F28" s="89"/>
      <c r="G28" s="46"/>
      <c r="H28" s="92"/>
      <c r="I28" s="47"/>
      <c r="J28" s="48"/>
      <c r="K28" s="49"/>
      <c r="L28" s="111"/>
      <c r="M28" s="111"/>
      <c r="N28" s="45"/>
      <c r="O28" s="127"/>
      <c r="P28" s="49"/>
      <c r="Q28" s="49"/>
      <c r="R28" s="49"/>
    </row>
    <row r="29" spans="1:18" ht="12.75">
      <c r="A29" s="45" t="s">
        <v>103</v>
      </c>
      <c r="B29" s="46"/>
      <c r="C29" s="46"/>
      <c r="D29" s="92">
        <f>H29-O29</f>
        <v>-38222.929931791994</v>
      </c>
      <c r="E29" s="47"/>
      <c r="F29" s="89">
        <f>J29+14463+52589</f>
        <v>-18993</v>
      </c>
      <c r="G29" s="46"/>
      <c r="H29" s="92">
        <f>-'[3]M-GER95A.XLS'!$P$674-'[3]M-GER95A.XLS'!$P$685-2</f>
        <v>-112208.929931792</v>
      </c>
      <c r="I29" s="47"/>
      <c r="J29" s="48">
        <v>-86045</v>
      </c>
      <c r="K29" s="49"/>
      <c r="L29" s="111">
        <v>-37321</v>
      </c>
      <c r="M29" s="111">
        <v>-36665</v>
      </c>
      <c r="N29" s="45"/>
      <c r="O29" s="127">
        <f aca="true" t="shared" si="0" ref="O29:O58">SUM(L29:N29)</f>
        <v>-73986</v>
      </c>
      <c r="P29" s="49"/>
      <c r="Q29" s="49"/>
      <c r="R29" s="49"/>
    </row>
    <row r="30" spans="1:18" ht="12.75">
      <c r="A30" s="45"/>
      <c r="B30" s="46"/>
      <c r="C30" s="46"/>
      <c r="D30" s="92"/>
      <c r="E30" s="47"/>
      <c r="F30" s="89"/>
      <c r="G30" s="46"/>
      <c r="H30" s="92"/>
      <c r="I30" s="47"/>
      <c r="J30" s="48"/>
      <c r="K30" s="49"/>
      <c r="L30" s="111"/>
      <c r="M30" s="111"/>
      <c r="N30" s="45"/>
      <c r="O30" s="127"/>
      <c r="P30" s="49"/>
      <c r="Q30" s="49"/>
      <c r="R30" s="49"/>
    </row>
    <row r="31" spans="1:18" ht="12.75">
      <c r="A31" s="45" t="s">
        <v>104</v>
      </c>
      <c r="B31" s="46"/>
      <c r="C31" s="46"/>
      <c r="D31" s="92">
        <f>H31-O31</f>
        <v>1977.9175751540006</v>
      </c>
      <c r="E31" s="47"/>
      <c r="F31" s="48">
        <f>J31+2229+2400</f>
        <v>-1116</v>
      </c>
      <c r="G31" s="46"/>
      <c r="H31" s="92">
        <f>-'[3]M-GER95A.XLS'!$P$688</f>
        <v>-5206.082424845999</v>
      </c>
      <c r="I31" s="47"/>
      <c r="J31" s="48">
        <v>-5745</v>
      </c>
      <c r="K31" s="49"/>
      <c r="L31" s="111">
        <v>-3609</v>
      </c>
      <c r="M31" s="111">
        <v>-3575</v>
      </c>
      <c r="N31" s="45"/>
      <c r="O31" s="127">
        <f t="shared" si="0"/>
        <v>-7184</v>
      </c>
      <c r="P31" s="49"/>
      <c r="Q31" s="49"/>
      <c r="R31" s="49"/>
    </row>
    <row r="32" spans="1:18" ht="12.75">
      <c r="A32" s="45"/>
      <c r="B32" s="46"/>
      <c r="C32" s="46"/>
      <c r="D32" s="92"/>
      <c r="E32" s="47"/>
      <c r="F32" s="48"/>
      <c r="G32" s="46"/>
      <c r="H32" s="92"/>
      <c r="I32" s="47"/>
      <c r="J32" s="48"/>
      <c r="K32" s="49"/>
      <c r="L32" s="111"/>
      <c r="M32" s="111"/>
      <c r="N32" s="45"/>
      <c r="O32" s="127"/>
      <c r="P32" s="49"/>
      <c r="Q32" s="49"/>
      <c r="R32" s="49"/>
    </row>
    <row r="33" spans="1:18" ht="12.75">
      <c r="A33" s="56" t="s">
        <v>105</v>
      </c>
      <c r="B33" s="46"/>
      <c r="C33" s="46"/>
      <c r="D33" s="92">
        <f>H33-O33</f>
        <v>-17018.426918448997</v>
      </c>
      <c r="E33" s="47"/>
      <c r="F33" s="48">
        <f>J33+18419+18157</f>
        <v>-8444</v>
      </c>
      <c r="G33" s="46"/>
      <c r="H33" s="92">
        <f>-'[3]M-GER95A.XLS'!$P$692</f>
        <v>-36047.426918449</v>
      </c>
      <c r="I33" s="47"/>
      <c r="J33" s="48">
        <v>-45020</v>
      </c>
      <c r="K33" s="49"/>
      <c r="L33" s="111">
        <v>-12919</v>
      </c>
      <c r="M33" s="111">
        <v>-6110</v>
      </c>
      <c r="N33" s="45"/>
      <c r="O33" s="127">
        <f t="shared" si="0"/>
        <v>-19029</v>
      </c>
      <c r="P33" s="49"/>
      <c r="Q33" s="49"/>
      <c r="R33" s="49"/>
    </row>
    <row r="34" spans="1:18" ht="12.75">
      <c r="A34" s="56"/>
      <c r="B34" s="46"/>
      <c r="C34" s="46"/>
      <c r="D34" s="92"/>
      <c r="E34" s="47"/>
      <c r="F34" s="48"/>
      <c r="G34" s="46"/>
      <c r="H34" s="92"/>
      <c r="I34" s="47"/>
      <c r="J34" s="48"/>
      <c r="K34" s="49"/>
      <c r="L34" s="111"/>
      <c r="M34" s="111"/>
      <c r="N34" s="45"/>
      <c r="O34" s="127"/>
      <c r="P34" s="49"/>
      <c r="Q34" s="49"/>
      <c r="R34" s="49"/>
    </row>
    <row r="35" spans="1:18" ht="12.75">
      <c r="A35" s="45" t="s">
        <v>156</v>
      </c>
      <c r="D35" s="92">
        <f>H35-O35</f>
        <v>-994.5328269719994</v>
      </c>
      <c r="E35" s="47"/>
      <c r="F35" s="48">
        <f>J35-4529-8579</f>
        <v>6251</v>
      </c>
      <c r="G35" s="46"/>
      <c r="H35" s="92">
        <f>'[3]M-GER95A.XLS'!$N$651</f>
        <v>13796.467173028</v>
      </c>
      <c r="I35" s="47"/>
      <c r="J35" s="48">
        <v>19359</v>
      </c>
      <c r="K35" s="49"/>
      <c r="L35" s="111">
        <v>4894</v>
      </c>
      <c r="M35" s="111">
        <v>9897</v>
      </c>
      <c r="N35" s="45"/>
      <c r="O35" s="127">
        <f t="shared" si="0"/>
        <v>14791</v>
      </c>
      <c r="P35" s="49"/>
      <c r="Q35" s="49"/>
      <c r="R35" s="49"/>
    </row>
    <row r="36" spans="1:18" ht="12.75">
      <c r="A36" s="45"/>
      <c r="B36" s="46"/>
      <c r="C36" s="46"/>
      <c r="D36" s="92"/>
      <c r="E36" s="47"/>
      <c r="F36" s="48"/>
      <c r="G36" s="46"/>
      <c r="H36" s="92"/>
      <c r="I36" s="47"/>
      <c r="J36" s="48"/>
      <c r="K36" s="49"/>
      <c r="L36" s="111"/>
      <c r="M36" s="111"/>
      <c r="N36" s="45"/>
      <c r="O36" s="127"/>
      <c r="P36" s="49"/>
      <c r="Q36" s="49"/>
      <c r="R36" s="49"/>
    </row>
    <row r="37" spans="1:18" ht="12.75">
      <c r="A37" s="45" t="s">
        <v>46</v>
      </c>
      <c r="B37" s="80" t="s">
        <v>61</v>
      </c>
      <c r="C37" s="71"/>
      <c r="D37" s="92">
        <f>H37-O37</f>
        <v>-539.0098266200021</v>
      </c>
      <c r="E37" s="47"/>
      <c r="F37" s="48">
        <f>J37+740+788</f>
        <v>-693</v>
      </c>
      <c r="G37" s="46"/>
      <c r="H37" s="92">
        <f>-'[3]M-GER95A.XLS'!$P$698</f>
        <v>-1683.009826620002</v>
      </c>
      <c r="I37" s="47"/>
      <c r="J37" s="48">
        <v>-2221</v>
      </c>
      <c r="K37" s="49"/>
      <c r="L37" s="111">
        <v>-626</v>
      </c>
      <c r="M37" s="111">
        <v>-518</v>
      </c>
      <c r="N37" s="45"/>
      <c r="O37" s="127">
        <f t="shared" si="0"/>
        <v>-1144</v>
      </c>
      <c r="P37" s="49"/>
      <c r="Q37" s="49"/>
      <c r="R37" s="49"/>
    </row>
    <row r="38" spans="1:18" ht="12.75">
      <c r="A38" s="45"/>
      <c r="B38" s="80"/>
      <c r="C38" s="71"/>
      <c r="D38" s="92"/>
      <c r="E38" s="47"/>
      <c r="F38" s="48"/>
      <c r="G38" s="46"/>
      <c r="H38" s="92"/>
      <c r="I38" s="47"/>
      <c r="J38" s="48"/>
      <c r="K38" s="49"/>
      <c r="L38" s="111"/>
      <c r="M38" s="111"/>
      <c r="N38" s="45"/>
      <c r="O38" s="127"/>
      <c r="P38" s="49"/>
      <c r="Q38" s="49"/>
      <c r="R38" s="49"/>
    </row>
    <row r="39" spans="1:18" ht="12.75">
      <c r="A39" s="56" t="s">
        <v>125</v>
      </c>
      <c r="B39" s="80" t="s">
        <v>74</v>
      </c>
      <c r="C39" s="71"/>
      <c r="D39" s="92">
        <f>H39-O39</f>
        <v>471.5372339200002</v>
      </c>
      <c r="E39" s="47"/>
      <c r="F39" s="48">
        <f>J39-4151-2332</f>
        <v>911</v>
      </c>
      <c r="G39" s="46"/>
      <c r="H39" s="92">
        <f>'[3]M-GER95A.XLS'!$U$234</f>
        <v>-161.46276607999982</v>
      </c>
      <c r="I39" s="47"/>
      <c r="J39" s="85">
        <v>7394</v>
      </c>
      <c r="K39" s="49"/>
      <c r="L39" s="111">
        <v>-830</v>
      </c>
      <c r="M39" s="111">
        <v>197</v>
      </c>
      <c r="N39" s="45"/>
      <c r="O39" s="127">
        <f t="shared" si="0"/>
        <v>-633</v>
      </c>
      <c r="P39" s="49"/>
      <c r="Q39" s="49"/>
      <c r="R39" s="49"/>
    </row>
    <row r="40" spans="1:18" ht="12.75">
      <c r="A40" s="45"/>
      <c r="B40" s="46"/>
      <c r="C40" s="46"/>
      <c r="D40" s="92"/>
      <c r="E40" s="47"/>
      <c r="F40" s="48"/>
      <c r="G40" s="46"/>
      <c r="H40" s="92"/>
      <c r="I40" s="47"/>
      <c r="J40" s="48"/>
      <c r="K40" s="49"/>
      <c r="L40" s="111"/>
      <c r="M40" s="111"/>
      <c r="N40" s="45"/>
      <c r="O40" s="127"/>
      <c r="P40" s="49"/>
      <c r="Q40" s="49"/>
      <c r="R40" s="49"/>
    </row>
    <row r="41" spans="1:18" ht="12.75">
      <c r="A41" s="56" t="s">
        <v>145</v>
      </c>
      <c r="B41" s="46"/>
      <c r="C41" s="46"/>
      <c r="D41" s="92"/>
      <c r="E41" s="47"/>
      <c r="F41" s="48"/>
      <c r="G41" s="46"/>
      <c r="H41" s="92"/>
      <c r="I41" s="47"/>
      <c r="J41" s="48"/>
      <c r="K41" s="49"/>
      <c r="L41" s="111"/>
      <c r="M41" s="111"/>
      <c r="N41" s="45"/>
      <c r="O41" s="127"/>
      <c r="P41" s="49"/>
      <c r="Q41" s="49"/>
      <c r="R41" s="49"/>
    </row>
    <row r="42" spans="1:18" ht="12.75">
      <c r="A42" s="56" t="s">
        <v>146</v>
      </c>
      <c r="B42" s="46"/>
      <c r="C42" s="46"/>
      <c r="D42" s="93">
        <f>H42-O42</f>
        <v>-623.4940882765782</v>
      </c>
      <c r="E42" s="47"/>
      <c r="F42" s="51">
        <f>J42-874-458</f>
        <v>1187</v>
      </c>
      <c r="G42" s="46"/>
      <c r="H42" s="93">
        <f>'[3]M-GER95A.XLS'!$U$235</f>
        <v>2940.505911723422</v>
      </c>
      <c r="I42" s="47"/>
      <c r="J42" s="51">
        <v>2519</v>
      </c>
      <c r="K42" s="49"/>
      <c r="L42" s="112">
        <v>1691</v>
      </c>
      <c r="M42" s="112">
        <v>1873</v>
      </c>
      <c r="N42" s="120"/>
      <c r="O42" s="128">
        <f t="shared" si="0"/>
        <v>3564</v>
      </c>
      <c r="P42" s="49"/>
      <c r="Q42" s="49"/>
      <c r="R42" s="49"/>
    </row>
    <row r="43" spans="1:18" ht="12.75">
      <c r="A43" s="45"/>
      <c r="B43" s="46"/>
      <c r="C43" s="46"/>
      <c r="D43" s="92"/>
      <c r="E43" s="47"/>
      <c r="F43" s="48"/>
      <c r="G43" s="46"/>
      <c r="H43" s="92"/>
      <c r="I43" s="47"/>
      <c r="J43" s="48"/>
      <c r="K43" s="49"/>
      <c r="L43" s="111"/>
      <c r="M43" s="111"/>
      <c r="N43" s="45"/>
      <c r="O43" s="127"/>
      <c r="P43" s="49"/>
      <c r="Q43" s="49"/>
      <c r="R43" s="49"/>
    </row>
    <row r="44" spans="1:18" ht="12.75">
      <c r="A44" s="56" t="s">
        <v>207</v>
      </c>
      <c r="B44" s="80" t="s">
        <v>99</v>
      </c>
      <c r="C44" s="46"/>
      <c r="D44" s="92">
        <f>SUM(D27:D42)+1</f>
        <v>-2225.0748190900317</v>
      </c>
      <c r="E44" s="47"/>
      <c r="F44" s="48">
        <f>SUM(F27:F42)</f>
        <v>17273</v>
      </c>
      <c r="G44" s="46"/>
      <c r="H44" s="92">
        <f>SUM(H27:H42)+1</f>
        <v>22522.925180909973</v>
      </c>
      <c r="I44" s="47"/>
      <c r="J44" s="48">
        <f>SUM(J27:J42)</f>
        <v>50217</v>
      </c>
      <c r="K44" s="49"/>
      <c r="L44" s="111">
        <f>SUM(L27:L42)</f>
        <v>9468</v>
      </c>
      <c r="M44" s="111">
        <f>SUM(M27:M42)</f>
        <v>15280</v>
      </c>
      <c r="N44" s="45">
        <f>SUM(N27:N42)</f>
        <v>0</v>
      </c>
      <c r="O44" s="127">
        <f t="shared" si="0"/>
        <v>24748</v>
      </c>
      <c r="P44" s="49"/>
      <c r="Q44" s="49"/>
      <c r="R44" s="49"/>
    </row>
    <row r="45" spans="1:18" ht="12.75">
      <c r="A45" s="45"/>
      <c r="B45" s="46"/>
      <c r="C45" s="46"/>
      <c r="D45" s="92"/>
      <c r="E45" s="47"/>
      <c r="F45" s="48"/>
      <c r="G45" s="46"/>
      <c r="H45" s="92"/>
      <c r="I45" s="47"/>
      <c r="J45" s="48"/>
      <c r="K45" s="49"/>
      <c r="L45" s="111"/>
      <c r="M45" s="111"/>
      <c r="N45" s="45"/>
      <c r="O45" s="127"/>
      <c r="P45" s="49"/>
      <c r="Q45" s="49"/>
      <c r="R45" s="49"/>
    </row>
    <row r="46" spans="1:18" ht="12.75">
      <c r="A46" s="45" t="s">
        <v>7</v>
      </c>
      <c r="B46" s="46"/>
      <c r="C46" s="46"/>
      <c r="D46" s="93">
        <f>H46-O46</f>
        <v>-336.2051516399997</v>
      </c>
      <c r="E46" s="47"/>
      <c r="F46" s="51">
        <f>J46+402+824</f>
        <v>-1264</v>
      </c>
      <c r="G46" s="46"/>
      <c r="H46" s="93">
        <f>'[3]M-GER95A.XLS'!$U$237</f>
        <v>-1121.2051516399997</v>
      </c>
      <c r="I46" s="47"/>
      <c r="J46" s="51">
        <v>-2490</v>
      </c>
      <c r="K46" s="49"/>
      <c r="L46" s="111">
        <v>-289</v>
      </c>
      <c r="M46" s="111">
        <v>-496</v>
      </c>
      <c r="N46" s="120"/>
      <c r="O46" s="128">
        <f t="shared" si="0"/>
        <v>-785</v>
      </c>
      <c r="P46" s="49"/>
      <c r="Q46" s="49"/>
      <c r="R46" s="49"/>
    </row>
    <row r="47" spans="1:18" ht="12.75">
      <c r="A47" s="45"/>
      <c r="B47" s="46"/>
      <c r="C47" s="46"/>
      <c r="D47" s="92"/>
      <c r="E47" s="47"/>
      <c r="F47" s="48"/>
      <c r="G47" s="46"/>
      <c r="H47" s="92"/>
      <c r="I47" s="47"/>
      <c r="J47" s="48"/>
      <c r="K47" s="49"/>
      <c r="L47" s="113"/>
      <c r="M47" s="113"/>
      <c r="N47" s="45"/>
      <c r="O47" s="127"/>
      <c r="P47" s="49"/>
      <c r="Q47" s="49"/>
      <c r="R47" s="49"/>
    </row>
    <row r="48" spans="1:18" ht="13.5" thickBot="1">
      <c r="A48" s="56" t="s">
        <v>208</v>
      </c>
      <c r="B48" s="46"/>
      <c r="C48" s="46"/>
      <c r="D48" s="108">
        <f>SUM(D44:D46)</f>
        <v>-2561.2799707300314</v>
      </c>
      <c r="E48" s="47"/>
      <c r="F48" s="109">
        <f>SUM(F44:F46)</f>
        <v>16009</v>
      </c>
      <c r="G48" s="46"/>
      <c r="H48" s="108">
        <f>SUM(H44:H46)</f>
        <v>21401.720029269974</v>
      </c>
      <c r="I48" s="47"/>
      <c r="J48" s="109">
        <f>SUM(J44:J46)</f>
        <v>47727</v>
      </c>
      <c r="K48" s="49"/>
      <c r="L48" s="114">
        <f>L46+L44</f>
        <v>9179</v>
      </c>
      <c r="M48" s="114">
        <f>M46+M44</f>
        <v>14784</v>
      </c>
      <c r="N48" s="121">
        <f>SUM(N44:N46)</f>
        <v>0</v>
      </c>
      <c r="O48" s="129">
        <f t="shared" si="0"/>
        <v>23963</v>
      </c>
      <c r="P48" s="49"/>
      <c r="Q48" s="49"/>
      <c r="R48" s="49"/>
    </row>
    <row r="49" spans="1:18" ht="12.75">
      <c r="A49" s="45"/>
      <c r="B49" s="46"/>
      <c r="C49" s="46"/>
      <c r="D49" s="92"/>
      <c r="E49" s="47"/>
      <c r="F49" s="48"/>
      <c r="G49" s="46"/>
      <c r="H49" s="92"/>
      <c r="I49" s="47"/>
      <c r="J49" s="48"/>
      <c r="K49" s="49"/>
      <c r="L49" s="111"/>
      <c r="M49" s="111"/>
      <c r="N49" s="45"/>
      <c r="O49" s="127"/>
      <c r="P49" s="49"/>
      <c r="Q49" s="49"/>
      <c r="R49" s="49"/>
    </row>
    <row r="50" spans="1:18" ht="12.75">
      <c r="A50" s="56" t="s">
        <v>96</v>
      </c>
      <c r="B50" s="46"/>
      <c r="C50" s="46"/>
      <c r="D50" s="92"/>
      <c r="E50" s="47"/>
      <c r="F50" s="48"/>
      <c r="G50" s="46"/>
      <c r="H50" s="92"/>
      <c r="I50" s="47"/>
      <c r="J50" s="48"/>
      <c r="K50" s="49"/>
      <c r="L50" s="111"/>
      <c r="M50" s="111"/>
      <c r="N50" s="45"/>
      <c r="O50" s="127"/>
      <c r="P50" s="49"/>
      <c r="Q50" s="49"/>
      <c r="R50" s="49"/>
    </row>
    <row r="51" spans="1:18" ht="12.75">
      <c r="A51" s="56" t="s">
        <v>158</v>
      </c>
      <c r="B51" s="46"/>
      <c r="C51" s="46"/>
      <c r="D51" s="92">
        <f>H51-O51</f>
        <v>-3355.686838668553</v>
      </c>
      <c r="E51" s="47"/>
      <c r="F51" s="48">
        <f>J51-9169-21820</f>
        <v>15637</v>
      </c>
      <c r="G51" s="46"/>
      <c r="H51" s="92">
        <f>'[3]M-GER95A.XLS'!$U$243+'[3]M-GER95A.XLS'!$U$245-1</f>
        <v>18941.313161331447</v>
      </c>
      <c r="I51" s="47"/>
      <c r="J51" s="48">
        <v>46626</v>
      </c>
      <c r="K51" s="49"/>
      <c r="L51" s="111">
        <v>8621</v>
      </c>
      <c r="M51" s="111">
        <v>13676</v>
      </c>
      <c r="N51" s="45"/>
      <c r="O51" s="127">
        <f t="shared" si="0"/>
        <v>22297</v>
      </c>
      <c r="P51" s="49"/>
      <c r="Q51" s="49"/>
      <c r="R51" s="49"/>
    </row>
    <row r="52" spans="1:18" ht="12.75">
      <c r="A52" s="45" t="s">
        <v>106</v>
      </c>
      <c r="B52" s="46"/>
      <c r="C52" s="46"/>
      <c r="D52" s="92">
        <f>H52-O52</f>
        <v>795.3820332145347</v>
      </c>
      <c r="E52" s="47"/>
      <c r="F52" s="48">
        <f>J52-134-595</f>
        <v>372</v>
      </c>
      <c r="G52" s="46"/>
      <c r="H52" s="92">
        <f>-'[3]M-GER95A.XLS'!$U$245+'[3]M-GER95A.XLS'!$U$247+1</f>
        <v>2461.3820332145347</v>
      </c>
      <c r="I52" s="47"/>
      <c r="J52" s="48">
        <v>1101</v>
      </c>
      <c r="K52" s="49"/>
      <c r="L52" s="111">
        <v>558</v>
      </c>
      <c r="M52" s="111">
        <v>1108</v>
      </c>
      <c r="N52" s="45"/>
      <c r="O52" s="127">
        <f t="shared" si="0"/>
        <v>1666</v>
      </c>
      <c r="P52" s="49"/>
      <c r="Q52" s="49"/>
      <c r="R52" s="49"/>
    </row>
    <row r="53" spans="1:18" ht="12.75">
      <c r="A53" s="45"/>
      <c r="B53" s="46"/>
      <c r="C53" s="46"/>
      <c r="D53" s="92"/>
      <c r="E53" s="47"/>
      <c r="F53" s="48"/>
      <c r="G53" s="46"/>
      <c r="H53" s="92"/>
      <c r="I53" s="47"/>
      <c r="J53" s="48"/>
      <c r="K53" s="49"/>
      <c r="L53" s="111"/>
      <c r="M53" s="111"/>
      <c r="N53" s="120"/>
      <c r="O53" s="127"/>
      <c r="P53" s="49"/>
      <c r="Q53" s="49"/>
      <c r="R53" s="49"/>
    </row>
    <row r="54" spans="1:18" ht="13.5" thickBot="1">
      <c r="A54" s="56"/>
      <c r="B54" s="46"/>
      <c r="C54" s="46"/>
      <c r="D54" s="94">
        <f>D52+D51-1</f>
        <v>-2561.304805454018</v>
      </c>
      <c r="E54" s="47"/>
      <c r="F54" s="66">
        <f>SUM(F51:F53)</f>
        <v>16009</v>
      </c>
      <c r="G54" s="46"/>
      <c r="H54" s="94">
        <f>H52+H51-1</f>
        <v>21401.69519454598</v>
      </c>
      <c r="I54" s="47"/>
      <c r="J54" s="66">
        <f>J52+J51</f>
        <v>47727</v>
      </c>
      <c r="K54" s="49"/>
      <c r="L54" s="115">
        <f>L52+L51</f>
        <v>9179</v>
      </c>
      <c r="M54" s="115">
        <f>M52+M51</f>
        <v>14784</v>
      </c>
      <c r="N54" s="121">
        <f>N51+N52</f>
        <v>0</v>
      </c>
      <c r="O54" s="130">
        <f t="shared" si="0"/>
        <v>23963</v>
      </c>
      <c r="P54" s="49"/>
      <c r="Q54" s="49"/>
      <c r="R54" s="49"/>
    </row>
    <row r="55" spans="1:18" ht="12.75">
      <c r="A55" s="45"/>
      <c r="B55" s="46"/>
      <c r="C55" s="46"/>
      <c r="D55" s="92"/>
      <c r="E55" s="47"/>
      <c r="F55" s="48"/>
      <c r="G55" s="46"/>
      <c r="H55" s="92"/>
      <c r="I55" s="47"/>
      <c r="J55" s="48"/>
      <c r="L55" s="111"/>
      <c r="M55" s="111"/>
      <c r="N55" s="45"/>
      <c r="O55" s="127"/>
      <c r="P55" s="49"/>
      <c r="Q55" s="49"/>
      <c r="R55" s="49"/>
    </row>
    <row r="56" spans="1:18" ht="12.75">
      <c r="A56" s="56" t="s">
        <v>217</v>
      </c>
      <c r="B56" s="46"/>
      <c r="C56" s="46"/>
      <c r="D56" s="92"/>
      <c r="E56" s="47"/>
      <c r="F56" s="48"/>
      <c r="G56" s="46"/>
      <c r="H56" s="92"/>
      <c r="I56" s="47"/>
      <c r="J56" s="67"/>
      <c r="K56" s="49"/>
      <c r="L56" s="111"/>
      <c r="M56" s="111"/>
      <c r="N56" s="45"/>
      <c r="O56" s="127"/>
      <c r="P56" s="49"/>
      <c r="Q56" s="49"/>
      <c r="R56" s="49"/>
    </row>
    <row r="57" spans="1:18" ht="12.75">
      <c r="A57" s="50" t="s">
        <v>31</v>
      </c>
      <c r="B57" s="46"/>
      <c r="C57" s="46"/>
      <c r="D57" s="97">
        <f>H57-O57</f>
        <v>-0.5613103536226536</v>
      </c>
      <c r="E57" s="47"/>
      <c r="F57" s="87">
        <f>J57-1.52-3.63</f>
        <v>2.6000000000000005</v>
      </c>
      <c r="G57" s="46"/>
      <c r="H57" s="95">
        <f>'[4]June08'!$C$46</f>
        <v>3.1686896463773464</v>
      </c>
      <c r="I57" s="47"/>
      <c r="J57" s="116">
        <v>7.75</v>
      </c>
      <c r="K57" s="49"/>
      <c r="L57" s="38">
        <v>1.44</v>
      </c>
      <c r="M57" s="38">
        <v>2.29</v>
      </c>
      <c r="N57" s="122"/>
      <c r="O57" s="131">
        <f t="shared" si="0"/>
        <v>3.73</v>
      </c>
      <c r="P57" s="49"/>
      <c r="Q57" s="49"/>
      <c r="R57" s="49"/>
    </row>
    <row r="58" spans="1:18" ht="12.75">
      <c r="A58" s="50" t="s">
        <v>32</v>
      </c>
      <c r="B58" s="46"/>
      <c r="C58" s="46"/>
      <c r="D58" s="97">
        <f>H58-O58</f>
        <v>-0.4799889490766045</v>
      </c>
      <c r="E58" s="47"/>
      <c r="F58" s="87">
        <f>J58-1.29-3.1</f>
        <v>2.22</v>
      </c>
      <c r="G58" s="46"/>
      <c r="H58" s="95">
        <f>'[4]June08'!$C$58</f>
        <v>2.700011050923395</v>
      </c>
      <c r="I58" s="47"/>
      <c r="J58" s="67">
        <v>6.61</v>
      </c>
      <c r="K58" s="49"/>
      <c r="L58" s="38">
        <v>1.23</v>
      </c>
      <c r="M58" s="38">
        <v>1.95</v>
      </c>
      <c r="N58" s="122"/>
      <c r="O58" s="131">
        <f t="shared" si="0"/>
        <v>3.1799999999999997</v>
      </c>
      <c r="P58" s="49"/>
      <c r="Q58" s="49"/>
      <c r="R58" s="49"/>
    </row>
    <row r="59" spans="1:18" ht="12.75">
      <c r="A59" s="45"/>
      <c r="B59" s="46"/>
      <c r="C59" s="46"/>
      <c r="D59" s="93"/>
      <c r="E59" s="52"/>
      <c r="F59" s="51"/>
      <c r="G59" s="46"/>
      <c r="H59" s="93"/>
      <c r="I59" s="52"/>
      <c r="J59" s="51"/>
      <c r="K59" s="49"/>
      <c r="L59" s="111"/>
      <c r="M59" s="111"/>
      <c r="O59" s="49"/>
      <c r="P59" s="49"/>
      <c r="Q59" s="49"/>
      <c r="R59" s="49"/>
    </row>
    <row r="60" spans="1:18" ht="12.75">
      <c r="A60" s="45"/>
      <c r="B60" s="46"/>
      <c r="C60" s="46"/>
      <c r="D60" s="46"/>
      <c r="E60" s="46"/>
      <c r="F60" s="46"/>
      <c r="G60" s="46"/>
      <c r="H60" s="46"/>
      <c r="I60" s="46"/>
      <c r="J60" s="46"/>
      <c r="K60" s="49"/>
      <c r="L60" s="111"/>
      <c r="M60" s="111"/>
      <c r="O60" s="49"/>
      <c r="P60" s="49"/>
      <c r="Q60" s="49"/>
      <c r="R60" s="49"/>
    </row>
    <row r="61" spans="1:18" ht="12.75">
      <c r="A61" s="45"/>
      <c r="B61" s="46"/>
      <c r="C61" s="46"/>
      <c r="D61" s="46"/>
      <c r="E61" s="46"/>
      <c r="F61" s="46"/>
      <c r="G61" s="46"/>
      <c r="H61" s="46"/>
      <c r="I61" s="46"/>
      <c r="J61" s="46"/>
      <c r="K61" s="49"/>
      <c r="L61" s="111"/>
      <c r="M61" s="111"/>
      <c r="O61" s="49"/>
      <c r="P61" s="49"/>
      <c r="Q61" s="49"/>
      <c r="R61" s="49"/>
    </row>
    <row r="62" spans="1:18" ht="12.75">
      <c r="A62" s="45"/>
      <c r="B62" s="46"/>
      <c r="C62" s="46"/>
      <c r="D62" s="46"/>
      <c r="E62" s="46"/>
      <c r="F62" s="46"/>
      <c r="G62" s="46"/>
      <c r="H62" s="46"/>
      <c r="I62" s="46"/>
      <c r="J62" s="46"/>
      <c r="K62" s="49"/>
      <c r="L62" s="111"/>
      <c r="M62" s="111"/>
      <c r="O62" s="49"/>
      <c r="P62" s="49"/>
      <c r="Q62" s="49"/>
      <c r="R62" s="49"/>
    </row>
    <row r="63" spans="1:18" ht="12.75">
      <c r="A63" s="56" t="s">
        <v>65</v>
      </c>
      <c r="B63" s="46"/>
      <c r="C63" s="46"/>
      <c r="D63" s="46"/>
      <c r="E63" s="46"/>
      <c r="F63" s="46"/>
      <c r="G63" s="46"/>
      <c r="H63" s="46"/>
      <c r="I63" s="46"/>
      <c r="J63" s="46"/>
      <c r="K63" s="49"/>
      <c r="L63" s="111"/>
      <c r="M63" s="111"/>
      <c r="O63" s="49"/>
      <c r="P63" s="49"/>
      <c r="Q63" s="49"/>
      <c r="R63" s="49"/>
    </row>
    <row r="64" spans="1:18" ht="12.75">
      <c r="A64" s="57" t="s">
        <v>211</v>
      </c>
      <c r="B64" s="46"/>
      <c r="C64" s="46"/>
      <c r="D64" s="46"/>
      <c r="E64" s="46"/>
      <c r="F64" s="46"/>
      <c r="G64" s="46"/>
      <c r="H64" s="46"/>
      <c r="I64" s="46"/>
      <c r="J64" s="46"/>
      <c r="K64" s="49"/>
      <c r="L64" s="111"/>
      <c r="M64" s="111"/>
      <c r="O64" s="49"/>
      <c r="P64" s="49"/>
      <c r="Q64" s="49"/>
      <c r="R64" s="49"/>
    </row>
    <row r="65" spans="1:18" ht="12.75">
      <c r="A65" s="57" t="s">
        <v>212</v>
      </c>
      <c r="B65" s="46"/>
      <c r="C65" s="46"/>
      <c r="D65" s="46"/>
      <c r="E65" s="46"/>
      <c r="F65" s="46"/>
      <c r="G65" s="46"/>
      <c r="H65" s="46"/>
      <c r="I65" s="46"/>
      <c r="J65" s="46"/>
      <c r="K65" s="49"/>
      <c r="L65" s="111"/>
      <c r="M65" s="111"/>
      <c r="O65" s="49"/>
      <c r="P65" s="49"/>
      <c r="Q65" s="49"/>
      <c r="R65" s="49"/>
    </row>
    <row r="66" spans="1:18" ht="12.75">
      <c r="A66" s="57" t="s">
        <v>153</v>
      </c>
      <c r="B66" s="46"/>
      <c r="C66" s="46"/>
      <c r="D66" s="46"/>
      <c r="E66" s="46"/>
      <c r="F66" s="46"/>
      <c r="G66" s="46"/>
      <c r="H66" s="46"/>
      <c r="I66" s="46"/>
      <c r="J66" s="46"/>
      <c r="K66" s="49"/>
      <c r="L66" s="111"/>
      <c r="M66" s="111"/>
      <c r="O66" s="49"/>
      <c r="P66" s="49"/>
      <c r="Q66" s="49"/>
      <c r="R66" s="49"/>
    </row>
    <row r="67" spans="1:18" ht="12.75">
      <c r="A67" s="45"/>
      <c r="B67" s="46"/>
      <c r="C67" s="46"/>
      <c r="D67" s="46"/>
      <c r="E67" s="46"/>
      <c r="F67" s="23"/>
      <c r="G67" s="23"/>
      <c r="H67" s="23"/>
      <c r="I67" s="23"/>
      <c r="J67" s="86"/>
      <c r="K67" s="49"/>
      <c r="L67" s="111"/>
      <c r="M67" s="111"/>
      <c r="O67" s="49"/>
      <c r="P67" s="49"/>
      <c r="Q67" s="49"/>
      <c r="R67" s="49"/>
    </row>
    <row r="68" spans="1:18" ht="12.75">
      <c r="A68" s="56" t="s">
        <v>68</v>
      </c>
      <c r="B68" s="46"/>
      <c r="C68" s="46"/>
      <c r="D68" s="46"/>
      <c r="E68" s="46"/>
      <c r="F68" s="46"/>
      <c r="G68" s="46"/>
      <c r="H68" s="46"/>
      <c r="I68" s="46"/>
      <c r="J68" s="46"/>
      <c r="K68" s="49"/>
      <c r="L68" s="111"/>
      <c r="O68" s="49"/>
      <c r="P68" s="49"/>
      <c r="Q68" s="49"/>
      <c r="R68" s="49"/>
    </row>
    <row r="69" spans="1:18" ht="12.75">
      <c r="A69" s="57" t="s">
        <v>191</v>
      </c>
      <c r="B69" s="46"/>
      <c r="C69" s="46"/>
      <c r="D69" s="86" t="s">
        <v>79</v>
      </c>
      <c r="F69" s="86" t="s">
        <v>79</v>
      </c>
      <c r="G69" s="46"/>
      <c r="H69" s="77" t="s">
        <v>154</v>
      </c>
      <c r="I69" s="76"/>
      <c r="J69" s="77" t="s">
        <v>154</v>
      </c>
      <c r="K69" s="49"/>
      <c r="L69" s="111"/>
      <c r="O69" s="49"/>
      <c r="P69" s="49"/>
      <c r="Q69" s="49"/>
      <c r="R69" s="49"/>
    </row>
    <row r="70" spans="1:18" ht="12.75">
      <c r="A70" s="45"/>
      <c r="B70" s="46"/>
      <c r="C70" s="46"/>
      <c r="D70" s="78" t="s">
        <v>196</v>
      </c>
      <c r="E70" s="74"/>
      <c r="F70" s="79" t="s">
        <v>204</v>
      </c>
      <c r="G70" s="46"/>
      <c r="H70" s="78" t="str">
        <f>D70</f>
        <v>31/3/2008</v>
      </c>
      <c r="I70" s="74"/>
      <c r="J70" s="79" t="str">
        <f>F70</f>
        <v>31/3/2007</v>
      </c>
      <c r="K70" s="49"/>
      <c r="L70" s="111"/>
      <c r="O70" s="49"/>
      <c r="P70" s="49"/>
      <c r="Q70" s="49"/>
      <c r="R70" s="49"/>
    </row>
    <row r="71" spans="1:18" ht="12.75">
      <c r="A71" s="45"/>
      <c r="B71" s="46"/>
      <c r="C71" s="46"/>
      <c r="D71" s="61" t="s">
        <v>8</v>
      </c>
      <c r="E71" s="46"/>
      <c r="F71" s="61" t="s">
        <v>8</v>
      </c>
      <c r="G71" s="46"/>
      <c r="H71" s="61" t="s">
        <v>8</v>
      </c>
      <c r="I71" s="46"/>
      <c r="J71" s="61" t="s">
        <v>8</v>
      </c>
      <c r="K71" s="49"/>
      <c r="L71" s="111"/>
      <c r="O71" s="49"/>
      <c r="P71" s="49"/>
      <c r="Q71" s="49"/>
      <c r="R71" s="49"/>
    </row>
    <row r="72" spans="1:18" ht="12.75">
      <c r="A72" s="45"/>
      <c r="B72" s="46"/>
      <c r="C72" s="46"/>
      <c r="D72" s="61"/>
      <c r="E72" s="46"/>
      <c r="F72" s="61"/>
      <c r="G72" s="46"/>
      <c r="H72" s="61"/>
      <c r="I72" s="46"/>
      <c r="J72" s="61"/>
      <c r="K72" s="49"/>
      <c r="L72" s="111"/>
      <c r="O72" s="49"/>
      <c r="P72" s="49"/>
      <c r="Q72" s="49"/>
      <c r="R72" s="49"/>
    </row>
    <row r="73" spans="1:18" ht="12.75">
      <c r="A73" s="57" t="s">
        <v>213</v>
      </c>
      <c r="B73" s="46"/>
      <c r="C73" s="46"/>
      <c r="D73" s="49">
        <v>448</v>
      </c>
      <c r="F73" s="49">
        <v>0</v>
      </c>
      <c r="G73" s="46"/>
      <c r="H73" s="49">
        <v>448</v>
      </c>
      <c r="I73" s="46"/>
      <c r="J73" s="61">
        <v>0</v>
      </c>
      <c r="K73" s="49"/>
      <c r="L73" s="111"/>
      <c r="O73" s="49"/>
      <c r="P73" s="49"/>
      <c r="Q73" s="49"/>
      <c r="R73" s="49"/>
    </row>
    <row r="74" spans="1:18" ht="12.75">
      <c r="A74" s="57" t="s">
        <v>185</v>
      </c>
      <c r="B74" s="46"/>
      <c r="C74" s="46"/>
      <c r="D74" s="49"/>
      <c r="F74" s="49"/>
      <c r="G74" s="46"/>
      <c r="H74" s="49"/>
      <c r="I74" s="46"/>
      <c r="J74" s="61"/>
      <c r="K74" s="49"/>
      <c r="L74" s="111"/>
      <c r="O74" s="49"/>
      <c r="P74" s="49"/>
      <c r="Q74" s="49"/>
      <c r="R74" s="49"/>
    </row>
    <row r="75" spans="1:18" ht="13.5" thickBot="1">
      <c r="A75" s="57" t="s">
        <v>173</v>
      </c>
      <c r="B75" s="46"/>
      <c r="C75" s="46"/>
      <c r="D75" s="88">
        <v>24</v>
      </c>
      <c r="F75" s="88">
        <v>911</v>
      </c>
      <c r="H75" s="88">
        <f>-830+197+24</f>
        <v>-609</v>
      </c>
      <c r="J75" s="88">
        <f>6483+911</f>
        <v>7394</v>
      </c>
      <c r="K75" s="84"/>
      <c r="L75" s="111"/>
      <c r="O75" s="49"/>
      <c r="P75" s="49"/>
      <c r="Q75" s="49"/>
      <c r="R75" s="49"/>
    </row>
    <row r="76" spans="1:18" ht="13.5" thickTop="1">
      <c r="A76" s="98"/>
      <c r="B76" s="46"/>
      <c r="C76" s="46"/>
      <c r="D76" s="47"/>
      <c r="F76" s="117"/>
      <c r="G76" s="20"/>
      <c r="H76" s="47"/>
      <c r="I76" s="47"/>
      <c r="J76" s="117"/>
      <c r="K76" s="84"/>
      <c r="L76" s="111"/>
      <c r="O76" s="49"/>
      <c r="P76" s="49"/>
      <c r="Q76" s="49"/>
      <c r="R76" s="49"/>
    </row>
    <row r="77" spans="1:18" ht="12.75">
      <c r="A77" s="56" t="s">
        <v>100</v>
      </c>
      <c r="B77" s="46"/>
      <c r="C77" s="46"/>
      <c r="D77" s="46"/>
      <c r="E77" s="46"/>
      <c r="F77" s="46"/>
      <c r="G77" s="46"/>
      <c r="H77" s="46"/>
      <c r="I77" s="46"/>
      <c r="J77" s="46"/>
      <c r="K77" s="49"/>
      <c r="L77" s="111"/>
      <c r="O77" s="49"/>
      <c r="P77" s="49"/>
      <c r="Q77" s="49"/>
      <c r="R77" s="49"/>
    </row>
    <row r="78" spans="1:18" ht="12.75">
      <c r="A78" s="57" t="s">
        <v>214</v>
      </c>
      <c r="B78" s="46"/>
      <c r="C78" s="46"/>
      <c r="D78" s="46"/>
      <c r="E78" s="46"/>
      <c r="F78" s="23"/>
      <c r="G78" s="23"/>
      <c r="H78" s="23"/>
      <c r="I78" s="23"/>
      <c r="J78" s="86"/>
      <c r="K78" s="49"/>
      <c r="L78" s="111"/>
      <c r="O78" s="49"/>
      <c r="P78" s="49"/>
      <c r="Q78" s="49"/>
      <c r="R78" s="49"/>
    </row>
    <row r="79" spans="1:18" ht="12.75">
      <c r="A79" s="57"/>
      <c r="B79" s="46"/>
      <c r="C79" s="46"/>
      <c r="D79" s="46"/>
      <c r="E79" s="46"/>
      <c r="F79" s="46"/>
      <c r="G79" s="46"/>
      <c r="H79" s="46"/>
      <c r="I79" s="46"/>
      <c r="J79" s="46"/>
      <c r="K79" s="49"/>
      <c r="L79" s="49"/>
      <c r="M79" s="49"/>
      <c r="N79" s="49"/>
      <c r="O79" s="49"/>
      <c r="P79" s="49"/>
      <c r="Q79" s="49"/>
      <c r="R79" s="49"/>
    </row>
    <row r="80" spans="1:18" ht="12.75">
      <c r="A80" s="57"/>
      <c r="B80" s="46"/>
      <c r="C80" s="46"/>
      <c r="D80" s="86" t="s">
        <v>79</v>
      </c>
      <c r="F80" s="86" t="s">
        <v>79</v>
      </c>
      <c r="G80" s="46"/>
      <c r="H80" s="77" t="str">
        <f>H69</f>
        <v>Year ended</v>
      </c>
      <c r="I80" s="76"/>
      <c r="J80" s="77" t="str">
        <f>J69</f>
        <v>Year ended</v>
      </c>
      <c r="K80" s="49"/>
      <c r="L80" s="49"/>
      <c r="M80" s="49"/>
      <c r="N80" s="49"/>
      <c r="O80" s="49"/>
      <c r="P80" s="49"/>
      <c r="Q80" s="49"/>
      <c r="R80" s="49"/>
    </row>
    <row r="81" spans="1:18" ht="12.75">
      <c r="A81" s="57"/>
      <c r="B81" s="46"/>
      <c r="C81" s="46"/>
      <c r="D81" s="78" t="str">
        <f>D70</f>
        <v>31/3/2008</v>
      </c>
      <c r="E81" s="74"/>
      <c r="F81" s="79" t="str">
        <f>F70</f>
        <v>31/3/2007</v>
      </c>
      <c r="G81" s="46"/>
      <c r="H81" s="78" t="str">
        <f>D81</f>
        <v>31/3/2008</v>
      </c>
      <c r="I81" s="74"/>
      <c r="J81" s="79" t="str">
        <f>F81</f>
        <v>31/3/2007</v>
      </c>
      <c r="K81" s="49"/>
      <c r="L81" s="49"/>
      <c r="M81" s="49"/>
      <c r="N81" s="49"/>
      <c r="O81" s="49"/>
      <c r="P81" s="49"/>
      <c r="Q81" s="49"/>
      <c r="R81" s="49"/>
    </row>
    <row r="82" spans="1:18" ht="12.75">
      <c r="A82" s="57"/>
      <c r="B82" s="46"/>
      <c r="C82" s="46"/>
      <c r="D82" s="61" t="s">
        <v>8</v>
      </c>
      <c r="E82" s="46"/>
      <c r="F82" s="61" t="s">
        <v>8</v>
      </c>
      <c r="G82" s="46"/>
      <c r="H82" s="61" t="s">
        <v>8</v>
      </c>
      <c r="I82" s="46"/>
      <c r="J82" s="61" t="s">
        <v>8</v>
      </c>
      <c r="K82" s="49"/>
      <c r="L82" s="49"/>
      <c r="M82" s="49"/>
      <c r="N82" s="49"/>
      <c r="O82" s="49"/>
      <c r="P82" s="49"/>
      <c r="Q82" s="49"/>
      <c r="R82" s="49"/>
    </row>
    <row r="83" spans="1:18" ht="12.75">
      <c r="A83" s="57"/>
      <c r="B83" s="46"/>
      <c r="C83" s="46"/>
      <c r="G83" s="46"/>
      <c r="H83" s="61"/>
      <c r="I83" s="46"/>
      <c r="J83" s="61"/>
      <c r="K83" s="49"/>
      <c r="L83" s="49"/>
      <c r="M83" s="49"/>
      <c r="N83" s="49"/>
      <c r="O83" s="49"/>
      <c r="P83" s="49"/>
      <c r="Q83" s="49"/>
      <c r="R83" s="49"/>
    </row>
    <row r="84" spans="1:18" ht="12.75">
      <c r="A84" s="57" t="s">
        <v>215</v>
      </c>
      <c r="B84" s="46"/>
      <c r="C84" s="46"/>
      <c r="K84" s="49"/>
      <c r="L84" s="49"/>
      <c r="M84" s="49"/>
      <c r="N84" s="49"/>
      <c r="O84" s="49"/>
      <c r="P84" s="49"/>
      <c r="Q84" s="49"/>
      <c r="R84" s="49"/>
    </row>
    <row r="85" spans="1:18" ht="12.75">
      <c r="A85" s="57" t="s">
        <v>169</v>
      </c>
      <c r="B85" s="46"/>
      <c r="C85" s="46"/>
      <c r="D85" s="46">
        <f>-16299+7891</f>
        <v>-8408</v>
      </c>
      <c r="F85" s="46">
        <v>3968</v>
      </c>
      <c r="G85" s="46"/>
      <c r="H85" s="46">
        <f>4968+D85</f>
        <v>-3440</v>
      </c>
      <c r="I85" s="46"/>
      <c r="J85" s="46">
        <f>-1372+4363+3968</f>
        <v>6959</v>
      </c>
      <c r="K85" s="49"/>
      <c r="L85" s="49"/>
      <c r="M85" s="49"/>
      <c r="N85" s="49"/>
      <c r="O85" s="49"/>
      <c r="P85" s="49"/>
      <c r="Q85" s="49"/>
      <c r="R85" s="49"/>
    </row>
    <row r="86" spans="1:18" ht="12.75">
      <c r="A86" s="57" t="s">
        <v>190</v>
      </c>
      <c r="B86" s="46"/>
      <c r="C86" s="46"/>
      <c r="D86" s="46">
        <v>444</v>
      </c>
      <c r="F86" s="15">
        <v>1538</v>
      </c>
      <c r="G86" s="46"/>
      <c r="H86" s="15">
        <f>5399+D86</f>
        <v>5843</v>
      </c>
      <c r="I86" s="46"/>
      <c r="J86" s="15">
        <f>306+9573+1538</f>
        <v>11417</v>
      </c>
      <c r="K86" s="49"/>
      <c r="L86" s="49"/>
      <c r="M86" s="49"/>
      <c r="N86" s="49"/>
      <c r="O86" s="49"/>
      <c r="P86" s="49"/>
      <c r="Q86" s="49"/>
      <c r="R86" s="49"/>
    </row>
    <row r="87" spans="1:18" ht="12.75">
      <c r="A87" s="57" t="s">
        <v>174</v>
      </c>
      <c r="B87" s="46"/>
      <c r="C87" s="46"/>
      <c r="K87" s="49"/>
      <c r="L87" s="49"/>
      <c r="M87" s="49"/>
      <c r="N87" s="49"/>
      <c r="O87" s="49"/>
      <c r="P87" s="49"/>
      <c r="Q87" s="49"/>
      <c r="R87" s="49"/>
    </row>
    <row r="88" spans="1:18" ht="13.5" thickBot="1">
      <c r="A88" s="57" t="s">
        <v>175</v>
      </c>
      <c r="B88" s="46"/>
      <c r="C88" s="46"/>
      <c r="D88" s="91">
        <v>-941</v>
      </c>
      <c r="F88" s="91">
        <v>-302</v>
      </c>
      <c r="G88" s="46"/>
      <c r="H88" s="91">
        <f>-1364+D88</f>
        <v>-2305</v>
      </c>
      <c r="J88" s="91">
        <f>332+324-302</f>
        <v>354</v>
      </c>
      <c r="K88" s="49"/>
      <c r="L88" s="49"/>
      <c r="M88" s="49"/>
      <c r="N88" s="49"/>
      <c r="O88" s="49"/>
      <c r="P88" s="49"/>
      <c r="Q88" s="49"/>
      <c r="R88" s="49"/>
    </row>
    <row r="89" spans="1:18" ht="13.5" thickTop="1">
      <c r="A89" s="98"/>
      <c r="K89" s="49"/>
      <c r="L89" s="49"/>
      <c r="M89" s="49"/>
      <c r="N89" s="49"/>
      <c r="O89" s="49"/>
      <c r="P89" s="49"/>
      <c r="Q89" s="49"/>
      <c r="R89" s="49"/>
    </row>
    <row r="90" spans="7:18" ht="12.75">
      <c r="G90" s="46"/>
      <c r="H90" s="46"/>
      <c r="I90" s="46"/>
      <c r="J90" s="46"/>
      <c r="K90" s="49"/>
      <c r="L90" s="49"/>
      <c r="M90" s="49"/>
      <c r="N90" s="49"/>
      <c r="O90" s="49"/>
      <c r="P90" s="49"/>
      <c r="Q90" s="49"/>
      <c r="R90" s="49"/>
    </row>
    <row r="91" spans="1:18" ht="12.75">
      <c r="A91" s="45"/>
      <c r="B91" s="46"/>
      <c r="C91" s="46"/>
      <c r="D91" s="46"/>
      <c r="E91" s="46"/>
      <c r="F91" s="46"/>
      <c r="G91" s="46"/>
      <c r="H91" s="46"/>
      <c r="I91" s="46"/>
      <c r="J91" s="46"/>
      <c r="K91" s="49"/>
      <c r="L91" s="49"/>
      <c r="M91" s="49"/>
      <c r="N91" s="49"/>
      <c r="O91" s="49"/>
      <c r="P91" s="49"/>
      <c r="Q91" s="49"/>
      <c r="R91" s="49"/>
    </row>
    <row r="92" spans="1:18" ht="12.75">
      <c r="A92" s="146" t="s">
        <v>113</v>
      </c>
      <c r="B92" s="146"/>
      <c r="C92" s="146"/>
      <c r="D92" s="146"/>
      <c r="E92" s="146"/>
      <c r="F92" s="146"/>
      <c r="G92" s="146"/>
      <c r="H92" s="146"/>
      <c r="I92" s="146"/>
      <c r="J92" s="146"/>
      <c r="K92" s="49"/>
      <c r="L92" s="49"/>
      <c r="M92" s="49"/>
      <c r="N92" s="49"/>
      <c r="O92" s="49"/>
      <c r="P92" s="49"/>
      <c r="Q92" s="49"/>
      <c r="R92" s="49"/>
    </row>
    <row r="93" spans="1:18" ht="12.75">
      <c r="A93" s="132" t="s">
        <v>168</v>
      </c>
      <c r="B93" s="132"/>
      <c r="C93" s="132"/>
      <c r="D93" s="132"/>
      <c r="E93" s="132"/>
      <c r="F93" s="132"/>
      <c r="G93" s="132"/>
      <c r="H93" s="132"/>
      <c r="I93" s="132"/>
      <c r="J93" s="132"/>
      <c r="L93" s="49"/>
      <c r="M93" s="49"/>
      <c r="N93" s="49"/>
      <c r="O93" s="49"/>
      <c r="P93" s="49"/>
      <c r="Q93" s="49"/>
      <c r="R93" s="49"/>
    </row>
    <row r="94" spans="1:18" ht="12.75">
      <c r="A94" s="137"/>
      <c r="B94" s="137"/>
      <c r="C94" s="137"/>
      <c r="D94" s="137"/>
      <c r="E94" s="137"/>
      <c r="F94" s="137"/>
      <c r="G94" s="137"/>
      <c r="H94" s="137"/>
      <c r="I94" s="137"/>
      <c r="J94" s="137"/>
      <c r="K94" s="137"/>
      <c r="L94" s="49"/>
      <c r="M94" s="49"/>
      <c r="N94" s="49"/>
      <c r="O94" s="49"/>
      <c r="P94" s="49"/>
      <c r="Q94" s="49"/>
      <c r="R94" s="49"/>
    </row>
    <row r="95" spans="1:18" ht="12.75">
      <c r="A95" s="46"/>
      <c r="B95" s="46"/>
      <c r="C95" s="46"/>
      <c r="D95" s="46"/>
      <c r="E95" s="46"/>
      <c r="F95" s="46"/>
      <c r="G95" s="46"/>
      <c r="H95" s="46"/>
      <c r="I95" s="46"/>
      <c r="J95" s="46"/>
      <c r="K95" s="49"/>
      <c r="L95" s="49"/>
      <c r="M95" s="49"/>
      <c r="N95" s="49"/>
      <c r="O95" s="49"/>
      <c r="P95" s="49"/>
      <c r="Q95" s="49"/>
      <c r="R95" s="49"/>
    </row>
    <row r="96" spans="1:18" ht="12.75">
      <c r="A96" s="46"/>
      <c r="B96" s="46"/>
      <c r="C96" s="46"/>
      <c r="D96" s="46"/>
      <c r="E96" s="46"/>
      <c r="F96" s="46"/>
      <c r="G96" s="46"/>
      <c r="H96" s="46"/>
      <c r="I96" s="46"/>
      <c r="J96" s="46"/>
      <c r="K96" s="49"/>
      <c r="L96" s="49"/>
      <c r="M96" s="49"/>
      <c r="N96" s="49"/>
      <c r="O96" s="49"/>
      <c r="P96" s="49"/>
      <c r="Q96" s="49"/>
      <c r="R96" s="49"/>
    </row>
    <row r="97" spans="1:18" ht="12.75">
      <c r="A97" s="46"/>
      <c r="B97" s="46"/>
      <c r="C97" s="46"/>
      <c r="D97" s="46"/>
      <c r="E97" s="46"/>
      <c r="F97" s="46"/>
      <c r="G97" s="46"/>
      <c r="H97" s="46"/>
      <c r="I97" s="46"/>
      <c r="J97" s="46"/>
      <c r="K97" s="49"/>
      <c r="L97" s="49"/>
      <c r="M97" s="49"/>
      <c r="N97" s="49"/>
      <c r="O97" s="49"/>
      <c r="P97" s="49"/>
      <c r="Q97" s="49"/>
      <c r="R97" s="49"/>
    </row>
    <row r="98" spans="1:18" ht="12.75">
      <c r="A98" s="46"/>
      <c r="B98" s="46"/>
      <c r="C98" s="46"/>
      <c r="D98" s="46"/>
      <c r="E98" s="46"/>
      <c r="F98" s="46"/>
      <c r="G98" s="46"/>
      <c r="H98" s="46"/>
      <c r="I98" s="46"/>
      <c r="J98" s="46"/>
      <c r="K98" s="49"/>
      <c r="L98" s="49"/>
      <c r="M98" s="49"/>
      <c r="N98" s="49"/>
      <c r="O98" s="49"/>
      <c r="P98" s="49"/>
      <c r="Q98" s="49"/>
      <c r="R98" s="49"/>
    </row>
    <row r="99" spans="1:18" ht="12.75">
      <c r="A99" s="46"/>
      <c r="B99" s="46"/>
      <c r="C99" s="46"/>
      <c r="D99" s="46"/>
      <c r="E99" s="46"/>
      <c r="F99" s="46"/>
      <c r="G99" s="46"/>
      <c r="H99" s="46"/>
      <c r="I99" s="46"/>
      <c r="J99" s="46"/>
      <c r="K99" s="49"/>
      <c r="L99" s="49"/>
      <c r="M99" s="49"/>
      <c r="N99" s="49"/>
      <c r="O99" s="49"/>
      <c r="P99" s="49"/>
      <c r="Q99" s="49"/>
      <c r="R99" s="49"/>
    </row>
    <row r="100" spans="1:18" ht="12.75">
      <c r="A100" s="46"/>
      <c r="B100" s="46"/>
      <c r="C100" s="46"/>
      <c r="D100" s="46"/>
      <c r="E100" s="46"/>
      <c r="F100" s="46"/>
      <c r="G100" s="46"/>
      <c r="H100" s="46"/>
      <c r="I100" s="46"/>
      <c r="J100" s="46"/>
      <c r="K100" s="49"/>
      <c r="L100" s="49"/>
      <c r="M100" s="49"/>
      <c r="N100" s="49"/>
      <c r="O100" s="49"/>
      <c r="P100" s="49"/>
      <c r="Q100" s="49"/>
      <c r="R100" s="49"/>
    </row>
    <row r="101" spans="1:18" ht="12.75">
      <c r="A101" s="46"/>
      <c r="B101" s="46"/>
      <c r="C101" s="46"/>
      <c r="D101" s="46"/>
      <c r="E101" s="46"/>
      <c r="F101" s="46"/>
      <c r="G101" s="46"/>
      <c r="H101" s="46"/>
      <c r="I101" s="46"/>
      <c r="J101" s="46"/>
      <c r="K101" s="49"/>
      <c r="L101" s="49"/>
      <c r="M101" s="49"/>
      <c r="N101" s="49"/>
      <c r="O101" s="49"/>
      <c r="P101" s="49"/>
      <c r="Q101" s="49"/>
      <c r="R101" s="49"/>
    </row>
    <row r="102" spans="1:18" ht="12.75">
      <c r="A102" s="46"/>
      <c r="B102" s="46"/>
      <c r="C102" s="46"/>
      <c r="D102" s="46"/>
      <c r="E102" s="46"/>
      <c r="F102" s="46"/>
      <c r="G102" s="46"/>
      <c r="H102" s="46"/>
      <c r="I102" s="46"/>
      <c r="J102" s="46"/>
      <c r="K102" s="49"/>
      <c r="L102" s="49"/>
      <c r="M102" s="49"/>
      <c r="N102" s="49"/>
      <c r="O102" s="49"/>
      <c r="P102" s="49"/>
      <c r="Q102" s="49"/>
      <c r="R102" s="49"/>
    </row>
    <row r="103" spans="1:18" ht="12.75">
      <c r="A103" s="46"/>
      <c r="B103" s="46"/>
      <c r="C103" s="46"/>
      <c r="D103" s="46"/>
      <c r="E103" s="46"/>
      <c r="F103" s="46"/>
      <c r="G103" s="46"/>
      <c r="H103" s="46"/>
      <c r="I103" s="46"/>
      <c r="J103" s="46"/>
      <c r="K103" s="49"/>
      <c r="L103" s="49"/>
      <c r="M103" s="49"/>
      <c r="N103" s="49"/>
      <c r="O103" s="49"/>
      <c r="P103" s="49"/>
      <c r="Q103" s="49"/>
      <c r="R103" s="49"/>
    </row>
    <row r="104" spans="1:18" ht="12.75">
      <c r="A104" s="46"/>
      <c r="B104" s="46"/>
      <c r="C104" s="46"/>
      <c r="D104" s="46"/>
      <c r="E104" s="46"/>
      <c r="F104" s="46"/>
      <c r="G104" s="46"/>
      <c r="H104" s="46"/>
      <c r="I104" s="46"/>
      <c r="J104" s="46"/>
      <c r="K104" s="49"/>
      <c r="L104" s="49"/>
      <c r="M104" s="49"/>
      <c r="N104" s="49"/>
      <c r="O104" s="49"/>
      <c r="P104" s="49"/>
      <c r="Q104" s="49"/>
      <c r="R104" s="49"/>
    </row>
    <row r="105" spans="1:18" ht="12.75">
      <c r="A105" s="46"/>
      <c r="B105" s="46"/>
      <c r="C105" s="46"/>
      <c r="D105" s="46"/>
      <c r="E105" s="46"/>
      <c r="F105" s="46"/>
      <c r="G105" s="46"/>
      <c r="H105" s="46"/>
      <c r="I105" s="46"/>
      <c r="J105" s="46"/>
      <c r="K105" s="49"/>
      <c r="L105" s="49"/>
      <c r="M105" s="49"/>
      <c r="N105" s="49"/>
      <c r="O105" s="49"/>
      <c r="P105" s="49"/>
      <c r="Q105" s="49"/>
      <c r="R105" s="49"/>
    </row>
    <row r="106" spans="1:18" ht="12.75">
      <c r="A106" s="46"/>
      <c r="B106" s="46"/>
      <c r="C106" s="46"/>
      <c r="D106" s="46"/>
      <c r="E106" s="46"/>
      <c r="F106" s="46"/>
      <c r="G106" s="46"/>
      <c r="H106" s="46"/>
      <c r="I106" s="46"/>
      <c r="J106" s="46"/>
      <c r="K106" s="49"/>
      <c r="L106" s="49"/>
      <c r="M106" s="49"/>
      <c r="N106" s="49"/>
      <c r="O106" s="49"/>
      <c r="P106" s="49"/>
      <c r="Q106" s="49"/>
      <c r="R106" s="49"/>
    </row>
    <row r="107" spans="1:18" ht="12.75">
      <c r="A107" s="46"/>
      <c r="B107" s="46"/>
      <c r="C107" s="46"/>
      <c r="D107" s="46"/>
      <c r="E107" s="46"/>
      <c r="F107" s="46"/>
      <c r="G107" s="46"/>
      <c r="H107" s="46"/>
      <c r="I107" s="46"/>
      <c r="J107" s="46"/>
      <c r="K107" s="49"/>
      <c r="L107" s="49"/>
      <c r="M107" s="49"/>
      <c r="N107" s="49"/>
      <c r="O107" s="49"/>
      <c r="P107" s="49"/>
      <c r="Q107" s="49"/>
      <c r="R107" s="49"/>
    </row>
    <row r="108" spans="1:18" ht="12.75">
      <c r="A108" s="46"/>
      <c r="B108" s="46"/>
      <c r="C108" s="46"/>
      <c r="D108" s="46"/>
      <c r="E108" s="46"/>
      <c r="F108" s="46"/>
      <c r="G108" s="46"/>
      <c r="H108" s="46"/>
      <c r="I108" s="46"/>
      <c r="J108" s="46"/>
      <c r="K108" s="49"/>
      <c r="L108" s="49"/>
      <c r="M108" s="49"/>
      <c r="N108" s="49"/>
      <c r="O108" s="49"/>
      <c r="P108" s="49"/>
      <c r="Q108" s="49"/>
      <c r="R108" s="49"/>
    </row>
    <row r="109" spans="1:18" ht="12.75">
      <c r="A109" s="46"/>
      <c r="B109" s="46"/>
      <c r="C109" s="46"/>
      <c r="D109" s="46"/>
      <c r="E109" s="46"/>
      <c r="F109" s="46"/>
      <c r="G109" s="46"/>
      <c r="H109" s="46"/>
      <c r="I109" s="46"/>
      <c r="J109" s="46"/>
      <c r="K109" s="49"/>
      <c r="L109" s="49"/>
      <c r="M109" s="49"/>
      <c r="N109" s="49"/>
      <c r="O109" s="49"/>
      <c r="P109" s="49"/>
      <c r="Q109" s="49"/>
      <c r="R109" s="49"/>
    </row>
    <row r="110" spans="1:18" ht="12.75">
      <c r="A110" s="46"/>
      <c r="B110" s="46"/>
      <c r="C110" s="46"/>
      <c r="D110" s="46"/>
      <c r="E110" s="46"/>
      <c r="F110" s="46"/>
      <c r="G110" s="46"/>
      <c r="H110" s="46"/>
      <c r="I110" s="46"/>
      <c r="J110" s="46"/>
      <c r="K110" s="49"/>
      <c r="L110" s="49"/>
      <c r="M110" s="49"/>
      <c r="N110" s="49"/>
      <c r="O110" s="49"/>
      <c r="P110" s="49"/>
      <c r="Q110" s="49"/>
      <c r="R110" s="49"/>
    </row>
    <row r="111" spans="1:18" ht="12.75">
      <c r="A111" s="46"/>
      <c r="B111" s="46"/>
      <c r="C111" s="46"/>
      <c r="D111" s="46"/>
      <c r="E111" s="46"/>
      <c r="F111" s="46"/>
      <c r="G111" s="46"/>
      <c r="H111" s="46"/>
      <c r="I111" s="46"/>
      <c r="J111" s="46"/>
      <c r="K111" s="49"/>
      <c r="L111" s="49"/>
      <c r="M111" s="49"/>
      <c r="N111" s="49"/>
      <c r="O111" s="49"/>
      <c r="P111" s="49"/>
      <c r="Q111" s="49"/>
      <c r="R111" s="49"/>
    </row>
    <row r="112" spans="1:18" ht="12.75">
      <c r="A112" s="46"/>
      <c r="B112" s="46"/>
      <c r="C112" s="46"/>
      <c r="D112" s="46"/>
      <c r="E112" s="46"/>
      <c r="F112" s="46"/>
      <c r="G112" s="46"/>
      <c r="H112" s="46"/>
      <c r="I112" s="46"/>
      <c r="J112" s="46"/>
      <c r="K112" s="49"/>
      <c r="L112" s="49"/>
      <c r="M112" s="49"/>
      <c r="N112" s="49"/>
      <c r="O112" s="49"/>
      <c r="P112" s="49"/>
      <c r="Q112" s="49"/>
      <c r="R112" s="49"/>
    </row>
    <row r="113" spans="1:18" ht="12.75">
      <c r="A113" s="46"/>
      <c r="B113" s="46"/>
      <c r="C113" s="46"/>
      <c r="D113" s="46"/>
      <c r="E113" s="46"/>
      <c r="F113" s="46"/>
      <c r="G113" s="46"/>
      <c r="H113" s="46"/>
      <c r="I113" s="46"/>
      <c r="J113" s="46"/>
      <c r="K113" s="49"/>
      <c r="L113" s="49"/>
      <c r="M113" s="49"/>
      <c r="N113" s="49"/>
      <c r="O113" s="49"/>
      <c r="P113" s="49"/>
      <c r="Q113" s="49"/>
      <c r="R113" s="49"/>
    </row>
    <row r="114" spans="1:18" ht="12.75">
      <c r="A114" s="46"/>
      <c r="B114" s="46"/>
      <c r="C114" s="46"/>
      <c r="D114" s="46"/>
      <c r="E114" s="46"/>
      <c r="F114" s="46"/>
      <c r="G114" s="46"/>
      <c r="H114" s="46"/>
      <c r="I114" s="46"/>
      <c r="J114" s="46"/>
      <c r="K114" s="49"/>
      <c r="L114" s="49"/>
      <c r="M114" s="49"/>
      <c r="N114" s="49"/>
      <c r="O114" s="49"/>
      <c r="P114" s="49"/>
      <c r="Q114" s="49"/>
      <c r="R114" s="49"/>
    </row>
    <row r="115" spans="1:18" ht="12.75">
      <c r="A115" s="46"/>
      <c r="B115" s="46"/>
      <c r="C115" s="46"/>
      <c r="D115" s="46"/>
      <c r="E115" s="46"/>
      <c r="F115" s="46"/>
      <c r="G115" s="46"/>
      <c r="H115" s="46"/>
      <c r="I115" s="46"/>
      <c r="J115" s="46"/>
      <c r="K115" s="49"/>
      <c r="L115" s="49"/>
      <c r="M115" s="49"/>
      <c r="N115" s="49"/>
      <c r="O115" s="49"/>
      <c r="P115" s="49"/>
      <c r="Q115" s="49"/>
      <c r="R115" s="49"/>
    </row>
    <row r="116" spans="1:18" ht="12.75">
      <c r="A116" s="46"/>
      <c r="B116" s="46"/>
      <c r="C116" s="46"/>
      <c r="D116" s="46"/>
      <c r="E116" s="46"/>
      <c r="F116" s="46"/>
      <c r="G116" s="46"/>
      <c r="H116" s="46"/>
      <c r="I116" s="46"/>
      <c r="J116" s="46"/>
      <c r="K116" s="49"/>
      <c r="L116" s="49"/>
      <c r="M116" s="49"/>
      <c r="N116" s="49"/>
      <c r="O116" s="49"/>
      <c r="P116" s="49"/>
      <c r="Q116" s="49"/>
      <c r="R116" s="49"/>
    </row>
    <row r="117" spans="1:18" ht="12.75">
      <c r="A117" s="46"/>
      <c r="B117" s="46"/>
      <c r="C117" s="46"/>
      <c r="D117" s="46"/>
      <c r="E117" s="46"/>
      <c r="F117" s="46"/>
      <c r="G117" s="46"/>
      <c r="H117" s="46"/>
      <c r="I117" s="46"/>
      <c r="J117" s="46"/>
      <c r="K117" s="49"/>
      <c r="L117" s="49"/>
      <c r="M117" s="49"/>
      <c r="N117" s="49"/>
      <c r="O117" s="49"/>
      <c r="P117" s="49"/>
      <c r="Q117" s="49"/>
      <c r="R117" s="49"/>
    </row>
    <row r="118" spans="1:18" ht="12.75">
      <c r="A118" s="46"/>
      <c r="B118" s="46"/>
      <c r="C118" s="46"/>
      <c r="D118" s="46"/>
      <c r="E118" s="46"/>
      <c r="F118" s="46"/>
      <c r="G118" s="46"/>
      <c r="H118" s="46"/>
      <c r="I118" s="46"/>
      <c r="J118" s="46"/>
      <c r="K118" s="49"/>
      <c r="L118" s="49"/>
      <c r="M118" s="49"/>
      <c r="N118" s="49"/>
      <c r="O118" s="49"/>
      <c r="P118" s="49"/>
      <c r="Q118" s="49"/>
      <c r="R118" s="49"/>
    </row>
    <row r="119" spans="1:18" ht="12.75">
      <c r="A119" s="46"/>
      <c r="B119" s="46"/>
      <c r="C119" s="46"/>
      <c r="D119" s="46"/>
      <c r="E119" s="46"/>
      <c r="F119" s="46"/>
      <c r="G119" s="46"/>
      <c r="H119" s="46"/>
      <c r="I119" s="46"/>
      <c r="J119" s="46"/>
      <c r="K119" s="49"/>
      <c r="L119" s="49"/>
      <c r="M119" s="49"/>
      <c r="N119" s="49"/>
      <c r="O119" s="49"/>
      <c r="P119" s="49"/>
      <c r="Q119" s="49"/>
      <c r="R119" s="49"/>
    </row>
    <row r="120" spans="1:18" ht="12.75">
      <c r="A120" s="46"/>
      <c r="B120" s="46"/>
      <c r="C120" s="46"/>
      <c r="D120" s="46"/>
      <c r="E120" s="46"/>
      <c r="F120" s="46"/>
      <c r="G120" s="46"/>
      <c r="H120" s="46"/>
      <c r="I120" s="46"/>
      <c r="J120" s="46"/>
      <c r="K120" s="49"/>
      <c r="L120" s="49"/>
      <c r="M120" s="49"/>
      <c r="N120" s="49"/>
      <c r="O120" s="49"/>
      <c r="P120" s="49"/>
      <c r="Q120" s="49"/>
      <c r="R120" s="49"/>
    </row>
    <row r="121" spans="1:18" ht="12.75">
      <c r="A121" s="46"/>
      <c r="B121" s="46"/>
      <c r="C121" s="46"/>
      <c r="D121" s="46"/>
      <c r="E121" s="46"/>
      <c r="F121" s="46"/>
      <c r="G121" s="46"/>
      <c r="H121" s="46"/>
      <c r="I121" s="46"/>
      <c r="J121" s="46"/>
      <c r="K121" s="49"/>
      <c r="L121" s="49"/>
      <c r="M121" s="49"/>
      <c r="N121" s="49"/>
      <c r="O121" s="49"/>
      <c r="P121" s="49"/>
      <c r="Q121" s="49"/>
      <c r="R121" s="49"/>
    </row>
    <row r="122" spans="1:18" ht="12.75">
      <c r="A122" s="46"/>
      <c r="B122" s="46"/>
      <c r="C122" s="46"/>
      <c r="D122" s="46"/>
      <c r="E122" s="46"/>
      <c r="F122" s="46"/>
      <c r="G122" s="46"/>
      <c r="H122" s="46"/>
      <c r="I122" s="46"/>
      <c r="J122" s="46"/>
      <c r="K122" s="49"/>
      <c r="L122" s="49"/>
      <c r="M122" s="49"/>
      <c r="N122" s="49"/>
      <c r="O122" s="49"/>
      <c r="P122" s="49"/>
      <c r="Q122" s="49"/>
      <c r="R122" s="49"/>
    </row>
    <row r="123" spans="1:18" ht="12.75">
      <c r="A123" s="46"/>
      <c r="B123" s="46"/>
      <c r="C123" s="46"/>
      <c r="D123" s="46"/>
      <c r="E123" s="46"/>
      <c r="F123" s="46"/>
      <c r="G123" s="46"/>
      <c r="H123" s="46"/>
      <c r="I123" s="46"/>
      <c r="J123" s="46"/>
      <c r="K123" s="49"/>
      <c r="L123" s="49"/>
      <c r="M123" s="49"/>
      <c r="N123" s="49"/>
      <c r="O123" s="49"/>
      <c r="P123" s="49"/>
      <c r="Q123" s="49"/>
      <c r="R123" s="49"/>
    </row>
    <row r="124" spans="1:18" ht="12.75">
      <c r="A124" s="46"/>
      <c r="B124" s="46"/>
      <c r="C124" s="46"/>
      <c r="D124" s="46"/>
      <c r="E124" s="46"/>
      <c r="F124" s="46"/>
      <c r="G124" s="46"/>
      <c r="H124" s="46"/>
      <c r="I124" s="46"/>
      <c r="J124" s="46"/>
      <c r="K124" s="49"/>
      <c r="L124" s="49"/>
      <c r="M124" s="49"/>
      <c r="N124" s="49"/>
      <c r="O124" s="49"/>
      <c r="P124" s="49"/>
      <c r="Q124" s="49"/>
      <c r="R124" s="49"/>
    </row>
    <row r="125" spans="1:18" ht="12.75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9"/>
      <c r="L125" s="49"/>
      <c r="M125" s="49"/>
      <c r="N125" s="49"/>
      <c r="O125" s="49"/>
      <c r="P125" s="49"/>
      <c r="Q125" s="49"/>
      <c r="R125" s="49"/>
    </row>
    <row r="126" spans="1:18" ht="12.75">
      <c r="A126" s="46"/>
      <c r="B126" s="46"/>
      <c r="C126" s="46"/>
      <c r="D126" s="46"/>
      <c r="E126" s="46"/>
      <c r="F126" s="46"/>
      <c r="G126" s="46"/>
      <c r="H126" s="46"/>
      <c r="I126" s="46"/>
      <c r="J126" s="46"/>
      <c r="K126" s="49"/>
      <c r="L126" s="49"/>
      <c r="M126" s="49"/>
      <c r="N126" s="49"/>
      <c r="O126" s="49"/>
      <c r="P126" s="49"/>
      <c r="Q126" s="49"/>
      <c r="R126" s="49"/>
    </row>
    <row r="127" spans="1:18" ht="12.75">
      <c r="A127" s="46"/>
      <c r="B127" s="46"/>
      <c r="C127" s="46"/>
      <c r="D127" s="46"/>
      <c r="E127" s="46"/>
      <c r="F127" s="46"/>
      <c r="G127" s="46"/>
      <c r="H127" s="46"/>
      <c r="I127" s="46"/>
      <c r="J127" s="46"/>
      <c r="K127" s="49"/>
      <c r="L127" s="49"/>
      <c r="M127" s="49"/>
      <c r="N127" s="49"/>
      <c r="O127" s="49"/>
      <c r="P127" s="49"/>
      <c r="Q127" s="49"/>
      <c r="R127" s="49"/>
    </row>
    <row r="128" spans="1:18" ht="12.75">
      <c r="A128" s="46"/>
      <c r="B128" s="46"/>
      <c r="C128" s="46"/>
      <c r="D128" s="46"/>
      <c r="E128" s="46"/>
      <c r="F128" s="46"/>
      <c r="G128" s="46"/>
      <c r="H128" s="46"/>
      <c r="I128" s="46"/>
      <c r="J128" s="46"/>
      <c r="K128" s="49"/>
      <c r="L128" s="49"/>
      <c r="M128" s="49"/>
      <c r="N128" s="49"/>
      <c r="O128" s="49"/>
      <c r="P128" s="49"/>
      <c r="Q128" s="49"/>
      <c r="R128" s="49"/>
    </row>
    <row r="129" spans="1:18" ht="12.75">
      <c r="A129" s="46"/>
      <c r="B129" s="46"/>
      <c r="C129" s="46"/>
      <c r="D129" s="46"/>
      <c r="E129" s="46"/>
      <c r="F129" s="46"/>
      <c r="G129" s="46"/>
      <c r="H129" s="46"/>
      <c r="I129" s="46"/>
      <c r="J129" s="46"/>
      <c r="K129" s="49"/>
      <c r="L129" s="49"/>
      <c r="M129" s="49"/>
      <c r="N129" s="49"/>
      <c r="O129" s="49"/>
      <c r="P129" s="49"/>
      <c r="Q129" s="49"/>
      <c r="R129" s="49"/>
    </row>
    <row r="130" spans="1:18" ht="12.75">
      <c r="A130" s="46"/>
      <c r="B130" s="46"/>
      <c r="C130" s="46"/>
      <c r="D130" s="46"/>
      <c r="E130" s="46"/>
      <c r="F130" s="46"/>
      <c r="G130" s="46"/>
      <c r="H130" s="46"/>
      <c r="I130" s="46"/>
      <c r="J130" s="46"/>
      <c r="K130" s="49"/>
      <c r="L130" s="49"/>
      <c r="M130" s="49"/>
      <c r="N130" s="49"/>
      <c r="O130" s="49"/>
      <c r="P130" s="49"/>
      <c r="Q130" s="49"/>
      <c r="R130" s="49"/>
    </row>
    <row r="131" spans="1:18" ht="12.75">
      <c r="A131" s="46"/>
      <c r="B131" s="46"/>
      <c r="C131" s="46"/>
      <c r="D131" s="46"/>
      <c r="E131" s="46"/>
      <c r="F131" s="46"/>
      <c r="G131" s="46"/>
      <c r="H131" s="46"/>
      <c r="I131" s="46"/>
      <c r="J131" s="46"/>
      <c r="K131" s="49"/>
      <c r="L131" s="49"/>
      <c r="M131" s="49"/>
      <c r="N131" s="49"/>
      <c r="O131" s="49"/>
      <c r="P131" s="49"/>
      <c r="Q131" s="49"/>
      <c r="R131" s="49"/>
    </row>
    <row r="132" spans="1:18" ht="12.75">
      <c r="A132" s="46"/>
      <c r="B132" s="46"/>
      <c r="C132" s="46"/>
      <c r="D132" s="46"/>
      <c r="E132" s="46"/>
      <c r="F132" s="46"/>
      <c r="G132" s="46"/>
      <c r="H132" s="46"/>
      <c r="I132" s="46"/>
      <c r="J132" s="46"/>
      <c r="K132" s="49"/>
      <c r="L132" s="49"/>
      <c r="M132" s="49"/>
      <c r="N132" s="49"/>
      <c r="O132" s="49"/>
      <c r="P132" s="49"/>
      <c r="Q132" s="49"/>
      <c r="R132" s="49"/>
    </row>
    <row r="133" spans="1:18" ht="12.75">
      <c r="A133" s="46"/>
      <c r="B133" s="46"/>
      <c r="C133" s="46"/>
      <c r="D133" s="46"/>
      <c r="E133" s="46"/>
      <c r="F133" s="46"/>
      <c r="G133" s="46"/>
      <c r="H133" s="46"/>
      <c r="I133" s="46"/>
      <c r="J133" s="46"/>
      <c r="K133" s="49"/>
      <c r="L133" s="49"/>
      <c r="M133" s="49"/>
      <c r="N133" s="49"/>
      <c r="O133" s="49"/>
      <c r="P133" s="49"/>
      <c r="Q133" s="49"/>
      <c r="R133" s="49"/>
    </row>
    <row r="134" spans="1:18" ht="12.75">
      <c r="A134" s="46"/>
      <c r="B134" s="46"/>
      <c r="C134" s="46"/>
      <c r="D134" s="46"/>
      <c r="E134" s="46"/>
      <c r="F134" s="46"/>
      <c r="G134" s="46"/>
      <c r="H134" s="46"/>
      <c r="I134" s="46"/>
      <c r="J134" s="46"/>
      <c r="K134" s="49"/>
      <c r="L134" s="49"/>
      <c r="M134" s="49"/>
      <c r="N134" s="49"/>
      <c r="O134" s="49"/>
      <c r="P134" s="49"/>
      <c r="Q134" s="49"/>
      <c r="R134" s="49"/>
    </row>
    <row r="135" spans="1:18" ht="12.75">
      <c r="A135" s="46"/>
      <c r="B135" s="46"/>
      <c r="C135" s="46"/>
      <c r="D135" s="46"/>
      <c r="E135" s="46"/>
      <c r="F135" s="46"/>
      <c r="G135" s="46"/>
      <c r="H135" s="46"/>
      <c r="I135" s="46"/>
      <c r="J135" s="46"/>
      <c r="K135" s="49"/>
      <c r="L135" s="49"/>
      <c r="M135" s="49"/>
      <c r="N135" s="49"/>
      <c r="O135" s="49"/>
      <c r="P135" s="49"/>
      <c r="Q135" s="49"/>
      <c r="R135" s="49"/>
    </row>
    <row r="136" spans="1:18" ht="12.75">
      <c r="A136" s="46"/>
      <c r="B136" s="46"/>
      <c r="C136" s="46"/>
      <c r="D136" s="46"/>
      <c r="E136" s="46"/>
      <c r="F136" s="46"/>
      <c r="G136" s="46"/>
      <c r="H136" s="46"/>
      <c r="I136" s="46"/>
      <c r="J136" s="46"/>
      <c r="K136" s="49"/>
      <c r="L136" s="49"/>
      <c r="M136" s="49"/>
      <c r="N136" s="49"/>
      <c r="O136" s="49"/>
      <c r="P136" s="49"/>
      <c r="Q136" s="49"/>
      <c r="R136" s="49"/>
    </row>
    <row r="137" spans="1:18" ht="12.75">
      <c r="A137" s="46"/>
      <c r="B137" s="46"/>
      <c r="C137" s="46"/>
      <c r="D137" s="46"/>
      <c r="E137" s="46"/>
      <c r="F137" s="46"/>
      <c r="G137" s="46"/>
      <c r="H137" s="46"/>
      <c r="I137" s="46"/>
      <c r="J137" s="46"/>
      <c r="K137" s="49"/>
      <c r="L137" s="49"/>
      <c r="M137" s="49"/>
      <c r="N137" s="49"/>
      <c r="O137" s="49"/>
      <c r="P137" s="49"/>
      <c r="Q137" s="49"/>
      <c r="R137" s="49"/>
    </row>
    <row r="138" spans="1:18" ht="12.75">
      <c r="A138" s="46"/>
      <c r="B138" s="46"/>
      <c r="C138" s="46"/>
      <c r="D138" s="46"/>
      <c r="E138" s="46"/>
      <c r="F138" s="46"/>
      <c r="G138" s="46"/>
      <c r="H138" s="46"/>
      <c r="I138" s="46"/>
      <c r="J138" s="46"/>
      <c r="K138" s="49"/>
      <c r="L138" s="49"/>
      <c r="M138" s="49"/>
      <c r="N138" s="49"/>
      <c r="O138" s="49"/>
      <c r="P138" s="49"/>
      <c r="Q138" s="49"/>
      <c r="R138" s="49"/>
    </row>
    <row r="139" spans="1:18" ht="12.75">
      <c r="A139" s="46"/>
      <c r="B139" s="46"/>
      <c r="C139" s="46"/>
      <c r="D139" s="46"/>
      <c r="E139" s="46"/>
      <c r="F139" s="46"/>
      <c r="G139" s="46"/>
      <c r="H139" s="46"/>
      <c r="I139" s="46"/>
      <c r="J139" s="46"/>
      <c r="K139" s="49"/>
      <c r="L139" s="49"/>
      <c r="M139" s="49"/>
      <c r="N139" s="49"/>
      <c r="O139" s="49"/>
      <c r="P139" s="49"/>
      <c r="Q139" s="49"/>
      <c r="R139" s="49"/>
    </row>
    <row r="140" spans="1:18" ht="12.75">
      <c r="A140" s="46"/>
      <c r="B140" s="46"/>
      <c r="C140" s="46"/>
      <c r="D140" s="46"/>
      <c r="E140" s="46"/>
      <c r="F140" s="46"/>
      <c r="G140" s="46"/>
      <c r="H140" s="46"/>
      <c r="I140" s="46"/>
      <c r="J140" s="46"/>
      <c r="K140" s="49"/>
      <c r="L140" s="49"/>
      <c r="M140" s="49"/>
      <c r="N140" s="49"/>
      <c r="O140" s="49"/>
      <c r="P140" s="49"/>
      <c r="Q140" s="49"/>
      <c r="R140" s="49"/>
    </row>
    <row r="141" spans="1:18" ht="12.75">
      <c r="A141" s="46"/>
      <c r="B141" s="46"/>
      <c r="C141" s="46"/>
      <c r="D141" s="46"/>
      <c r="E141" s="46"/>
      <c r="F141" s="46"/>
      <c r="G141" s="46"/>
      <c r="H141" s="46"/>
      <c r="I141" s="46"/>
      <c r="J141" s="46"/>
      <c r="K141" s="49"/>
      <c r="L141" s="49"/>
      <c r="M141" s="49"/>
      <c r="N141" s="49"/>
      <c r="O141" s="49"/>
      <c r="P141" s="49"/>
      <c r="Q141" s="49"/>
      <c r="R141" s="49"/>
    </row>
    <row r="142" spans="1:18" ht="12.75">
      <c r="A142" s="46"/>
      <c r="B142" s="46"/>
      <c r="C142" s="46"/>
      <c r="D142" s="46"/>
      <c r="E142" s="46"/>
      <c r="F142" s="46"/>
      <c r="G142" s="46"/>
      <c r="H142" s="46"/>
      <c r="I142" s="46"/>
      <c r="J142" s="46"/>
      <c r="K142" s="49"/>
      <c r="L142" s="49"/>
      <c r="M142" s="49"/>
      <c r="N142" s="49"/>
      <c r="O142" s="49"/>
      <c r="P142" s="49"/>
      <c r="Q142" s="49"/>
      <c r="R142" s="49"/>
    </row>
    <row r="143" spans="1:18" ht="12.75">
      <c r="A143" s="46"/>
      <c r="B143" s="46"/>
      <c r="C143" s="46"/>
      <c r="D143" s="46"/>
      <c r="E143" s="46"/>
      <c r="F143" s="46"/>
      <c r="G143" s="46"/>
      <c r="H143" s="46"/>
      <c r="I143" s="46"/>
      <c r="J143" s="46"/>
      <c r="K143" s="49"/>
      <c r="L143" s="49"/>
      <c r="M143" s="49"/>
      <c r="N143" s="49"/>
      <c r="O143" s="49"/>
      <c r="P143" s="49"/>
      <c r="Q143" s="49"/>
      <c r="R143" s="49"/>
    </row>
    <row r="144" spans="1:18" ht="12.75">
      <c r="A144" s="46"/>
      <c r="B144" s="46"/>
      <c r="C144" s="46"/>
      <c r="D144" s="46"/>
      <c r="E144" s="46"/>
      <c r="F144" s="46"/>
      <c r="G144" s="46"/>
      <c r="H144" s="46"/>
      <c r="I144" s="46"/>
      <c r="J144" s="46"/>
      <c r="K144" s="49"/>
      <c r="L144" s="49"/>
      <c r="M144" s="49"/>
      <c r="N144" s="49"/>
      <c r="O144" s="49"/>
      <c r="P144" s="49"/>
      <c r="Q144" s="49"/>
      <c r="R144" s="49"/>
    </row>
    <row r="145" spans="1:18" ht="12.75">
      <c r="A145" s="46"/>
      <c r="B145" s="46"/>
      <c r="C145" s="46"/>
      <c r="D145" s="46"/>
      <c r="E145" s="46"/>
      <c r="F145" s="46"/>
      <c r="G145" s="46"/>
      <c r="H145" s="46"/>
      <c r="I145" s="46"/>
      <c r="J145" s="46"/>
      <c r="K145" s="49"/>
      <c r="L145" s="49"/>
      <c r="M145" s="49"/>
      <c r="N145" s="49"/>
      <c r="O145" s="49"/>
      <c r="P145" s="49"/>
      <c r="Q145" s="49"/>
      <c r="R145" s="49"/>
    </row>
    <row r="146" spans="1:18" ht="12.75">
      <c r="A146" s="46"/>
      <c r="B146" s="46"/>
      <c r="C146" s="46"/>
      <c r="D146" s="46"/>
      <c r="E146" s="46"/>
      <c r="F146" s="46"/>
      <c r="G146" s="46"/>
      <c r="H146" s="46"/>
      <c r="I146" s="46"/>
      <c r="J146" s="46"/>
      <c r="K146" s="49"/>
      <c r="L146" s="49"/>
      <c r="M146" s="49"/>
      <c r="N146" s="49"/>
      <c r="O146" s="49"/>
      <c r="P146" s="49"/>
      <c r="Q146" s="49"/>
      <c r="R146" s="49"/>
    </row>
    <row r="147" spans="1:18" ht="12.75">
      <c r="A147" s="46"/>
      <c r="B147" s="46"/>
      <c r="C147" s="46"/>
      <c r="D147" s="46"/>
      <c r="E147" s="46"/>
      <c r="F147" s="46"/>
      <c r="G147" s="46"/>
      <c r="H147" s="46"/>
      <c r="I147" s="46"/>
      <c r="J147" s="46"/>
      <c r="K147" s="49"/>
      <c r="L147" s="49"/>
      <c r="M147" s="49"/>
      <c r="N147" s="49"/>
      <c r="O147" s="49"/>
      <c r="P147" s="49"/>
      <c r="Q147" s="49"/>
      <c r="R147" s="49"/>
    </row>
    <row r="148" spans="1:18" ht="12.75">
      <c r="A148" s="46"/>
      <c r="B148" s="46"/>
      <c r="C148" s="46"/>
      <c r="D148" s="46"/>
      <c r="E148" s="46"/>
      <c r="F148" s="46"/>
      <c r="G148" s="46"/>
      <c r="H148" s="46"/>
      <c r="I148" s="46"/>
      <c r="J148" s="46"/>
      <c r="K148" s="49"/>
      <c r="L148" s="49"/>
      <c r="M148" s="49"/>
      <c r="N148" s="49"/>
      <c r="O148" s="49"/>
      <c r="P148" s="49"/>
      <c r="Q148" s="49"/>
      <c r="R148" s="49"/>
    </row>
    <row r="149" spans="1:18" ht="12.75">
      <c r="A149" s="46"/>
      <c r="B149" s="46"/>
      <c r="C149" s="46"/>
      <c r="D149" s="46"/>
      <c r="E149" s="46"/>
      <c r="F149" s="46"/>
      <c r="G149" s="46"/>
      <c r="H149" s="46"/>
      <c r="I149" s="46"/>
      <c r="J149" s="46"/>
      <c r="K149" s="49"/>
      <c r="L149" s="49"/>
      <c r="M149" s="49"/>
      <c r="N149" s="49"/>
      <c r="O149" s="49"/>
      <c r="P149" s="49"/>
      <c r="Q149" s="49"/>
      <c r="R149" s="49"/>
    </row>
    <row r="150" spans="1:18" ht="12.75">
      <c r="A150" s="46"/>
      <c r="B150" s="46"/>
      <c r="C150" s="46"/>
      <c r="D150" s="46"/>
      <c r="E150" s="46"/>
      <c r="F150" s="46"/>
      <c r="G150" s="46"/>
      <c r="H150" s="46"/>
      <c r="I150" s="46"/>
      <c r="J150" s="46"/>
      <c r="K150" s="49"/>
      <c r="L150" s="49"/>
      <c r="M150" s="49"/>
      <c r="N150" s="49"/>
      <c r="O150" s="49"/>
      <c r="P150" s="49"/>
      <c r="Q150" s="49"/>
      <c r="R150" s="49"/>
    </row>
    <row r="151" spans="1:18" ht="12.75">
      <c r="A151" s="46"/>
      <c r="B151" s="46"/>
      <c r="C151" s="46"/>
      <c r="D151" s="46"/>
      <c r="E151" s="46"/>
      <c r="F151" s="46"/>
      <c r="G151" s="46"/>
      <c r="H151" s="46"/>
      <c r="I151" s="46"/>
      <c r="J151" s="46"/>
      <c r="K151" s="49"/>
      <c r="L151" s="49"/>
      <c r="M151" s="49"/>
      <c r="N151" s="49"/>
      <c r="O151" s="49"/>
      <c r="P151" s="49"/>
      <c r="Q151" s="49"/>
      <c r="R151" s="49"/>
    </row>
    <row r="152" spans="1:18" ht="12.75">
      <c r="A152" s="46"/>
      <c r="B152" s="46"/>
      <c r="C152" s="46"/>
      <c r="D152" s="46"/>
      <c r="E152" s="46"/>
      <c r="F152" s="46"/>
      <c r="G152" s="46"/>
      <c r="H152" s="46"/>
      <c r="I152" s="46"/>
      <c r="J152" s="46"/>
      <c r="K152" s="49"/>
      <c r="L152" s="49"/>
      <c r="M152" s="49"/>
      <c r="N152" s="49"/>
      <c r="O152" s="49"/>
      <c r="P152" s="49"/>
      <c r="Q152" s="49"/>
      <c r="R152" s="49"/>
    </row>
    <row r="153" spans="1:18" ht="12.75">
      <c r="A153" s="46"/>
      <c r="B153" s="46"/>
      <c r="C153" s="46"/>
      <c r="D153" s="46"/>
      <c r="E153" s="46"/>
      <c r="F153" s="46"/>
      <c r="G153" s="46"/>
      <c r="H153" s="46"/>
      <c r="I153" s="46"/>
      <c r="J153" s="46"/>
      <c r="K153" s="49"/>
      <c r="L153" s="49"/>
      <c r="M153" s="49"/>
      <c r="N153" s="49"/>
      <c r="O153" s="49"/>
      <c r="P153" s="49"/>
      <c r="Q153" s="49"/>
      <c r="R153" s="49"/>
    </row>
    <row r="154" spans="1:18" ht="12.75">
      <c r="A154" s="46"/>
      <c r="B154" s="46"/>
      <c r="C154" s="46"/>
      <c r="D154" s="46"/>
      <c r="E154" s="46"/>
      <c r="F154" s="46"/>
      <c r="G154" s="46"/>
      <c r="H154" s="46"/>
      <c r="I154" s="46"/>
      <c r="J154" s="46"/>
      <c r="K154" s="49"/>
      <c r="L154" s="49"/>
      <c r="M154" s="49"/>
      <c r="N154" s="49"/>
      <c r="O154" s="49"/>
      <c r="P154" s="49"/>
      <c r="Q154" s="49"/>
      <c r="R154" s="49"/>
    </row>
    <row r="155" spans="1:18" ht="12.75">
      <c r="A155" s="46"/>
      <c r="B155" s="46"/>
      <c r="C155" s="46"/>
      <c r="D155" s="46"/>
      <c r="E155" s="46"/>
      <c r="F155" s="46"/>
      <c r="G155" s="46"/>
      <c r="H155" s="46"/>
      <c r="I155" s="46"/>
      <c r="J155" s="46"/>
      <c r="K155" s="49"/>
      <c r="L155" s="49"/>
      <c r="M155" s="49"/>
      <c r="N155" s="49"/>
      <c r="O155" s="49"/>
      <c r="P155" s="49"/>
      <c r="Q155" s="49"/>
      <c r="R155" s="49"/>
    </row>
    <row r="156" spans="1:18" ht="12.75">
      <c r="A156" s="46"/>
      <c r="B156" s="46"/>
      <c r="C156" s="46"/>
      <c r="D156" s="46"/>
      <c r="E156" s="46"/>
      <c r="F156" s="46"/>
      <c r="G156" s="46"/>
      <c r="H156" s="46"/>
      <c r="I156" s="46"/>
      <c r="J156" s="46"/>
      <c r="K156" s="49"/>
      <c r="L156" s="49"/>
      <c r="M156" s="49"/>
      <c r="N156" s="49"/>
      <c r="O156" s="49"/>
      <c r="P156" s="49"/>
      <c r="Q156" s="49"/>
      <c r="R156" s="49"/>
    </row>
    <row r="157" spans="1:18" ht="12.75">
      <c r="A157" s="46"/>
      <c r="B157" s="46"/>
      <c r="C157" s="46"/>
      <c r="D157" s="46"/>
      <c r="E157" s="46"/>
      <c r="F157" s="46"/>
      <c r="G157" s="46"/>
      <c r="H157" s="46"/>
      <c r="I157" s="46"/>
      <c r="J157" s="46"/>
      <c r="K157" s="49"/>
      <c r="L157" s="49"/>
      <c r="M157" s="49"/>
      <c r="N157" s="49"/>
      <c r="O157" s="49"/>
      <c r="P157" s="49"/>
      <c r="Q157" s="49"/>
      <c r="R157" s="49"/>
    </row>
    <row r="158" spans="1:18" ht="12.75">
      <c r="A158" s="46"/>
      <c r="B158" s="46"/>
      <c r="C158" s="46"/>
      <c r="D158" s="46"/>
      <c r="E158" s="46"/>
      <c r="F158" s="46"/>
      <c r="G158" s="46"/>
      <c r="H158" s="46"/>
      <c r="I158" s="46"/>
      <c r="J158" s="46"/>
      <c r="K158" s="49"/>
      <c r="L158" s="49"/>
      <c r="M158" s="49"/>
      <c r="N158" s="49"/>
      <c r="O158" s="49"/>
      <c r="P158" s="49"/>
      <c r="Q158" s="49"/>
      <c r="R158" s="49"/>
    </row>
    <row r="159" spans="1:18" ht="12.75">
      <c r="A159" s="46"/>
      <c r="B159" s="46"/>
      <c r="C159" s="46"/>
      <c r="D159" s="46"/>
      <c r="E159" s="46"/>
      <c r="F159" s="46"/>
      <c r="G159" s="46"/>
      <c r="H159" s="46"/>
      <c r="I159" s="46"/>
      <c r="J159" s="46"/>
      <c r="K159" s="49"/>
      <c r="L159" s="49"/>
      <c r="M159" s="49"/>
      <c r="N159" s="49"/>
      <c r="O159" s="49"/>
      <c r="P159" s="49"/>
      <c r="Q159" s="49"/>
      <c r="R159" s="49"/>
    </row>
    <row r="160" spans="1:18" ht="12.75">
      <c r="A160" s="46"/>
      <c r="B160" s="46"/>
      <c r="C160" s="46"/>
      <c r="D160" s="46"/>
      <c r="E160" s="46"/>
      <c r="F160" s="46"/>
      <c r="G160" s="46"/>
      <c r="H160" s="46"/>
      <c r="I160" s="46"/>
      <c r="J160" s="46"/>
      <c r="K160" s="49"/>
      <c r="L160" s="49"/>
      <c r="M160" s="49"/>
      <c r="N160" s="49"/>
      <c r="O160" s="49"/>
      <c r="P160" s="49"/>
      <c r="Q160" s="49"/>
      <c r="R160" s="49"/>
    </row>
    <row r="161" spans="1:18" ht="12.75">
      <c r="A161" s="46"/>
      <c r="B161" s="46"/>
      <c r="C161" s="46"/>
      <c r="D161" s="46"/>
      <c r="E161" s="46"/>
      <c r="F161" s="46"/>
      <c r="G161" s="46"/>
      <c r="H161" s="46"/>
      <c r="I161" s="46"/>
      <c r="J161" s="46"/>
      <c r="K161" s="49"/>
      <c r="L161" s="49"/>
      <c r="M161" s="49"/>
      <c r="N161" s="49"/>
      <c r="O161" s="49"/>
      <c r="P161" s="49"/>
      <c r="Q161" s="49"/>
      <c r="R161" s="49"/>
    </row>
    <row r="162" spans="1:18" ht="12.75">
      <c r="A162" s="46"/>
      <c r="B162" s="46"/>
      <c r="C162" s="46"/>
      <c r="D162" s="46"/>
      <c r="E162" s="46"/>
      <c r="F162" s="46"/>
      <c r="G162" s="46"/>
      <c r="H162" s="46"/>
      <c r="I162" s="46"/>
      <c r="J162" s="46"/>
      <c r="K162" s="49"/>
      <c r="L162" s="49"/>
      <c r="M162" s="49"/>
      <c r="N162" s="49"/>
      <c r="O162" s="49"/>
      <c r="P162" s="49"/>
      <c r="Q162" s="49"/>
      <c r="R162" s="49"/>
    </row>
    <row r="163" spans="1:18" ht="12.75">
      <c r="A163" s="46"/>
      <c r="B163" s="46"/>
      <c r="C163" s="46"/>
      <c r="D163" s="46"/>
      <c r="E163" s="46"/>
      <c r="F163" s="46"/>
      <c r="G163" s="46"/>
      <c r="H163" s="46"/>
      <c r="I163" s="46"/>
      <c r="J163" s="46"/>
      <c r="K163" s="49"/>
      <c r="L163" s="49"/>
      <c r="M163" s="49"/>
      <c r="N163" s="49"/>
      <c r="O163" s="49"/>
      <c r="P163" s="49"/>
      <c r="Q163" s="49"/>
      <c r="R163" s="49"/>
    </row>
    <row r="164" spans="1:18" ht="12.75">
      <c r="A164" s="46"/>
      <c r="B164" s="46"/>
      <c r="C164" s="46"/>
      <c r="D164" s="46"/>
      <c r="E164" s="46"/>
      <c r="F164" s="46"/>
      <c r="G164" s="46"/>
      <c r="H164" s="46"/>
      <c r="I164" s="46"/>
      <c r="J164" s="46"/>
      <c r="K164" s="49"/>
      <c r="L164" s="49"/>
      <c r="M164" s="49"/>
      <c r="N164" s="49"/>
      <c r="O164" s="49"/>
      <c r="P164" s="49"/>
      <c r="Q164" s="49"/>
      <c r="R164" s="49"/>
    </row>
    <row r="165" spans="1:18" ht="12.75">
      <c r="A165" s="46"/>
      <c r="B165" s="46"/>
      <c r="C165" s="46"/>
      <c r="D165" s="46"/>
      <c r="E165" s="46"/>
      <c r="F165" s="46"/>
      <c r="G165" s="46"/>
      <c r="H165" s="46"/>
      <c r="I165" s="46"/>
      <c r="J165" s="46"/>
      <c r="K165" s="49"/>
      <c r="L165" s="49"/>
      <c r="M165" s="49"/>
      <c r="N165" s="49"/>
      <c r="O165" s="49"/>
      <c r="P165" s="49"/>
      <c r="Q165" s="49"/>
      <c r="R165" s="49"/>
    </row>
    <row r="166" spans="1:18" ht="12.75">
      <c r="A166" s="46"/>
      <c r="B166" s="46"/>
      <c r="C166" s="46"/>
      <c r="D166" s="46"/>
      <c r="E166" s="46"/>
      <c r="F166" s="46"/>
      <c r="G166" s="46"/>
      <c r="H166" s="46"/>
      <c r="I166" s="46"/>
      <c r="J166" s="46"/>
      <c r="K166" s="49"/>
      <c r="L166" s="49"/>
      <c r="M166" s="49"/>
      <c r="N166" s="49"/>
      <c r="O166" s="49"/>
      <c r="P166" s="49"/>
      <c r="Q166" s="49"/>
      <c r="R166" s="49"/>
    </row>
    <row r="167" spans="1:18" ht="12.75">
      <c r="A167" s="46"/>
      <c r="B167" s="46"/>
      <c r="C167" s="46"/>
      <c r="D167" s="46"/>
      <c r="E167" s="46"/>
      <c r="F167" s="46"/>
      <c r="G167" s="46"/>
      <c r="H167" s="46"/>
      <c r="I167" s="46"/>
      <c r="J167" s="46"/>
      <c r="K167" s="49"/>
      <c r="L167" s="49"/>
      <c r="M167" s="49"/>
      <c r="N167" s="49"/>
      <c r="O167" s="49"/>
      <c r="P167" s="49"/>
      <c r="Q167" s="49"/>
      <c r="R167" s="49"/>
    </row>
    <row r="168" spans="1:18" ht="12.75">
      <c r="A168" s="46"/>
      <c r="B168" s="46"/>
      <c r="C168" s="46"/>
      <c r="D168" s="46"/>
      <c r="E168" s="46"/>
      <c r="F168" s="46"/>
      <c r="G168" s="46"/>
      <c r="H168" s="46"/>
      <c r="I168" s="46"/>
      <c r="J168" s="46"/>
      <c r="K168" s="49"/>
      <c r="L168" s="49"/>
      <c r="M168" s="49"/>
      <c r="N168" s="49"/>
      <c r="O168" s="49"/>
      <c r="P168" s="49"/>
      <c r="Q168" s="49"/>
      <c r="R168" s="49"/>
    </row>
    <row r="169" spans="1:18" ht="12.75">
      <c r="A169" s="46"/>
      <c r="B169" s="46"/>
      <c r="C169" s="46"/>
      <c r="D169" s="46"/>
      <c r="E169" s="46"/>
      <c r="F169" s="46"/>
      <c r="G169" s="46"/>
      <c r="H169" s="46"/>
      <c r="I169" s="46"/>
      <c r="J169" s="46"/>
      <c r="K169" s="49"/>
      <c r="L169" s="49"/>
      <c r="M169" s="49"/>
      <c r="N169" s="49"/>
      <c r="O169" s="49"/>
      <c r="P169" s="49"/>
      <c r="Q169" s="49"/>
      <c r="R169" s="49"/>
    </row>
    <row r="170" spans="1:18" ht="12.75">
      <c r="A170" s="46"/>
      <c r="B170" s="46"/>
      <c r="C170" s="46"/>
      <c r="D170" s="46"/>
      <c r="E170" s="46"/>
      <c r="F170" s="46"/>
      <c r="G170" s="46"/>
      <c r="H170" s="46"/>
      <c r="I170" s="46"/>
      <c r="J170" s="46"/>
      <c r="K170" s="49"/>
      <c r="L170" s="49"/>
      <c r="M170" s="49"/>
      <c r="N170" s="49"/>
      <c r="O170" s="49"/>
      <c r="P170" s="49"/>
      <c r="Q170" s="49"/>
      <c r="R170" s="49"/>
    </row>
    <row r="171" spans="1:18" ht="12.75">
      <c r="A171" s="46"/>
      <c r="B171" s="46"/>
      <c r="C171" s="46"/>
      <c r="D171" s="46"/>
      <c r="E171" s="46"/>
      <c r="F171" s="46"/>
      <c r="G171" s="46"/>
      <c r="H171" s="46"/>
      <c r="I171" s="46"/>
      <c r="J171" s="46"/>
      <c r="K171" s="49"/>
      <c r="L171" s="49"/>
      <c r="M171" s="49"/>
      <c r="N171" s="49"/>
      <c r="O171" s="49"/>
      <c r="P171" s="49"/>
      <c r="Q171" s="49"/>
      <c r="R171" s="49"/>
    </row>
    <row r="172" spans="1:18" ht="12.75">
      <c r="A172" s="46"/>
      <c r="B172" s="46"/>
      <c r="C172" s="46"/>
      <c r="D172" s="46"/>
      <c r="E172" s="46"/>
      <c r="F172" s="46"/>
      <c r="G172" s="46"/>
      <c r="H172" s="46"/>
      <c r="I172" s="46"/>
      <c r="J172" s="46"/>
      <c r="K172" s="49"/>
      <c r="L172" s="49"/>
      <c r="M172" s="49"/>
      <c r="N172" s="49"/>
      <c r="O172" s="49"/>
      <c r="P172" s="49"/>
      <c r="Q172" s="49"/>
      <c r="R172" s="49"/>
    </row>
    <row r="173" spans="1:18" ht="12.75">
      <c r="A173" s="46"/>
      <c r="B173" s="46"/>
      <c r="C173" s="46"/>
      <c r="D173" s="46"/>
      <c r="E173" s="46"/>
      <c r="F173" s="46"/>
      <c r="G173" s="46"/>
      <c r="H173" s="46"/>
      <c r="I173" s="46"/>
      <c r="J173" s="46"/>
      <c r="K173" s="49"/>
      <c r="L173" s="49"/>
      <c r="M173" s="49"/>
      <c r="N173" s="49"/>
      <c r="O173" s="49"/>
      <c r="P173" s="49"/>
      <c r="Q173" s="49"/>
      <c r="R173" s="49"/>
    </row>
    <row r="174" spans="1:18" ht="12.75">
      <c r="A174" s="46"/>
      <c r="B174" s="46"/>
      <c r="C174" s="46"/>
      <c r="D174" s="46"/>
      <c r="E174" s="46"/>
      <c r="F174" s="46"/>
      <c r="G174" s="46"/>
      <c r="H174" s="46"/>
      <c r="I174" s="46"/>
      <c r="J174" s="46"/>
      <c r="K174" s="49"/>
      <c r="L174" s="49"/>
      <c r="M174" s="49"/>
      <c r="N174" s="49"/>
      <c r="O174" s="49"/>
      <c r="P174" s="49"/>
      <c r="Q174" s="49"/>
      <c r="R174" s="49"/>
    </row>
    <row r="175" spans="1:18" ht="12.75">
      <c r="A175" s="46"/>
      <c r="B175" s="46"/>
      <c r="C175" s="46"/>
      <c r="D175" s="46"/>
      <c r="E175" s="46"/>
      <c r="F175" s="46"/>
      <c r="G175" s="46"/>
      <c r="H175" s="46"/>
      <c r="I175" s="46"/>
      <c r="J175" s="46"/>
      <c r="K175" s="49"/>
      <c r="L175" s="49"/>
      <c r="M175" s="49"/>
      <c r="N175" s="49"/>
      <c r="O175" s="49"/>
      <c r="P175" s="49"/>
      <c r="Q175" s="49"/>
      <c r="R175" s="49"/>
    </row>
    <row r="176" spans="1:18" ht="12.75">
      <c r="A176" s="46"/>
      <c r="B176" s="46"/>
      <c r="C176" s="46"/>
      <c r="D176" s="46"/>
      <c r="E176" s="46"/>
      <c r="F176" s="46"/>
      <c r="G176" s="46"/>
      <c r="H176" s="46"/>
      <c r="I176" s="46"/>
      <c r="J176" s="46"/>
      <c r="K176" s="49"/>
      <c r="L176" s="49"/>
      <c r="M176" s="49"/>
      <c r="N176" s="49"/>
      <c r="O176" s="49"/>
      <c r="P176" s="49"/>
      <c r="Q176" s="49"/>
      <c r="R176" s="49"/>
    </row>
    <row r="177" spans="1:18" ht="12.75">
      <c r="A177" s="46"/>
      <c r="B177" s="46"/>
      <c r="C177" s="46"/>
      <c r="D177" s="46"/>
      <c r="E177" s="46"/>
      <c r="F177" s="46"/>
      <c r="G177" s="46"/>
      <c r="H177" s="46"/>
      <c r="I177" s="46"/>
      <c r="J177" s="46"/>
      <c r="K177" s="49"/>
      <c r="L177" s="49"/>
      <c r="M177" s="49"/>
      <c r="N177" s="49"/>
      <c r="O177" s="49"/>
      <c r="P177" s="49"/>
      <c r="Q177" s="49"/>
      <c r="R177" s="49"/>
    </row>
    <row r="178" spans="1:18" ht="12.75">
      <c r="A178" s="46"/>
      <c r="B178" s="46"/>
      <c r="C178" s="46"/>
      <c r="D178" s="46"/>
      <c r="E178" s="46"/>
      <c r="F178" s="46"/>
      <c r="G178" s="46"/>
      <c r="H178" s="46"/>
      <c r="I178" s="46"/>
      <c r="J178" s="46"/>
      <c r="K178" s="49"/>
      <c r="L178" s="49"/>
      <c r="M178" s="49"/>
      <c r="N178" s="49"/>
      <c r="O178" s="49"/>
      <c r="P178" s="49"/>
      <c r="Q178" s="49"/>
      <c r="R178" s="49"/>
    </row>
    <row r="179" spans="1:18" ht="12.75">
      <c r="A179" s="46"/>
      <c r="B179" s="46"/>
      <c r="C179" s="46"/>
      <c r="D179" s="46"/>
      <c r="E179" s="46"/>
      <c r="F179" s="46"/>
      <c r="G179" s="46"/>
      <c r="H179" s="46"/>
      <c r="I179" s="46"/>
      <c r="J179" s="46"/>
      <c r="K179" s="49"/>
      <c r="L179" s="49"/>
      <c r="M179" s="49"/>
      <c r="N179" s="49"/>
      <c r="O179" s="49"/>
      <c r="P179" s="49"/>
      <c r="Q179" s="49"/>
      <c r="R179" s="49"/>
    </row>
    <row r="180" spans="1:18" ht="12.75">
      <c r="A180" s="46"/>
      <c r="B180" s="46"/>
      <c r="C180" s="46"/>
      <c r="D180" s="46"/>
      <c r="E180" s="46"/>
      <c r="F180" s="46"/>
      <c r="G180" s="46"/>
      <c r="H180" s="46"/>
      <c r="I180" s="46"/>
      <c r="J180" s="46"/>
      <c r="K180" s="49"/>
      <c r="L180" s="49"/>
      <c r="M180" s="49"/>
      <c r="N180" s="49"/>
      <c r="O180" s="49"/>
      <c r="P180" s="49"/>
      <c r="Q180" s="49"/>
      <c r="R180" s="49"/>
    </row>
    <row r="181" spans="1:18" ht="12.75">
      <c r="A181" s="46"/>
      <c r="B181" s="46"/>
      <c r="C181" s="46"/>
      <c r="D181" s="46"/>
      <c r="E181" s="46"/>
      <c r="F181" s="46"/>
      <c r="G181" s="46"/>
      <c r="H181" s="46"/>
      <c r="I181" s="46"/>
      <c r="J181" s="46"/>
      <c r="K181" s="49"/>
      <c r="L181" s="49"/>
      <c r="M181" s="49"/>
      <c r="N181" s="49"/>
      <c r="O181" s="49"/>
      <c r="P181" s="49"/>
      <c r="Q181" s="49"/>
      <c r="R181" s="49"/>
    </row>
    <row r="182" spans="1:18" ht="12.75">
      <c r="A182" s="46"/>
      <c r="B182" s="46"/>
      <c r="C182" s="46"/>
      <c r="D182" s="46"/>
      <c r="E182" s="46"/>
      <c r="F182" s="46"/>
      <c r="G182" s="46"/>
      <c r="H182" s="46"/>
      <c r="I182" s="46"/>
      <c r="J182" s="46"/>
      <c r="K182" s="49"/>
      <c r="L182" s="49"/>
      <c r="M182" s="49"/>
      <c r="N182" s="49"/>
      <c r="O182" s="49"/>
      <c r="P182" s="49"/>
      <c r="Q182" s="49"/>
      <c r="R182" s="49"/>
    </row>
    <row r="183" spans="1:18" ht="12.75">
      <c r="A183" s="49"/>
      <c r="B183" s="49"/>
      <c r="C183" s="49"/>
      <c r="D183" s="49"/>
      <c r="E183" s="49"/>
      <c r="F183" s="49"/>
      <c r="G183" s="49"/>
      <c r="H183" s="49"/>
      <c r="I183" s="49"/>
      <c r="J183" s="49"/>
      <c r="K183" s="49"/>
      <c r="L183" s="49"/>
      <c r="M183" s="49"/>
      <c r="N183" s="49"/>
      <c r="O183" s="49"/>
      <c r="P183" s="49"/>
      <c r="Q183" s="49"/>
      <c r="R183" s="49"/>
    </row>
    <row r="184" spans="1:18" ht="12.75">
      <c r="A184" s="49"/>
      <c r="B184" s="49"/>
      <c r="C184" s="49"/>
      <c r="D184" s="49"/>
      <c r="E184" s="49"/>
      <c r="F184" s="49"/>
      <c r="G184" s="49"/>
      <c r="H184" s="49"/>
      <c r="I184" s="49"/>
      <c r="J184" s="49"/>
      <c r="K184" s="49"/>
      <c r="L184" s="49"/>
      <c r="M184" s="49"/>
      <c r="N184" s="49"/>
      <c r="O184" s="49"/>
      <c r="P184" s="49"/>
      <c r="Q184" s="49"/>
      <c r="R184" s="49"/>
    </row>
    <row r="185" spans="1:18" ht="12.75">
      <c r="A185" s="49"/>
      <c r="B185" s="49"/>
      <c r="C185" s="49"/>
      <c r="D185" s="49"/>
      <c r="E185" s="49"/>
      <c r="F185" s="49"/>
      <c r="G185" s="49"/>
      <c r="H185" s="49"/>
      <c r="I185" s="49"/>
      <c r="J185" s="49"/>
      <c r="K185" s="49"/>
      <c r="L185" s="49"/>
      <c r="M185" s="49"/>
      <c r="N185" s="49"/>
      <c r="O185" s="49"/>
      <c r="P185" s="49"/>
      <c r="Q185" s="49"/>
      <c r="R185" s="49"/>
    </row>
    <row r="186" spans="1:18" ht="12.75">
      <c r="A186" s="49"/>
      <c r="B186" s="49"/>
      <c r="C186" s="49"/>
      <c r="D186" s="49"/>
      <c r="E186" s="49"/>
      <c r="F186" s="49"/>
      <c r="G186" s="49"/>
      <c r="H186" s="49"/>
      <c r="I186" s="49"/>
      <c r="J186" s="49"/>
      <c r="K186" s="49"/>
      <c r="L186" s="49"/>
      <c r="M186" s="49"/>
      <c r="N186" s="49"/>
      <c r="O186" s="49"/>
      <c r="P186" s="49"/>
      <c r="Q186" s="49"/>
      <c r="R186" s="49"/>
    </row>
    <row r="187" spans="1:18" ht="12.75">
      <c r="A187" s="49"/>
      <c r="B187" s="49"/>
      <c r="C187" s="49"/>
      <c r="D187" s="49"/>
      <c r="E187" s="49"/>
      <c r="F187" s="49"/>
      <c r="G187" s="49"/>
      <c r="H187" s="49"/>
      <c r="I187" s="49"/>
      <c r="J187" s="49"/>
      <c r="K187" s="49"/>
      <c r="L187" s="49"/>
      <c r="M187" s="49"/>
      <c r="N187" s="49"/>
      <c r="O187" s="49"/>
      <c r="P187" s="49"/>
      <c r="Q187" s="49"/>
      <c r="R187" s="49"/>
    </row>
    <row r="188" spans="1:18" ht="12.75">
      <c r="A188" s="49"/>
      <c r="B188" s="49"/>
      <c r="C188" s="49"/>
      <c r="D188" s="49"/>
      <c r="E188" s="49"/>
      <c r="F188" s="49"/>
      <c r="G188" s="49"/>
      <c r="H188" s="49"/>
      <c r="I188" s="49"/>
      <c r="J188" s="49"/>
      <c r="K188" s="49"/>
      <c r="L188" s="49"/>
      <c r="M188" s="49"/>
      <c r="N188" s="49"/>
      <c r="O188" s="49"/>
      <c r="P188" s="49"/>
      <c r="Q188" s="49"/>
      <c r="R188" s="49"/>
    </row>
    <row r="189" spans="1:18" ht="12.75">
      <c r="A189" s="49"/>
      <c r="B189" s="49"/>
      <c r="C189" s="49"/>
      <c r="D189" s="49"/>
      <c r="E189" s="49"/>
      <c r="F189" s="49"/>
      <c r="G189" s="49"/>
      <c r="H189" s="49"/>
      <c r="I189" s="49"/>
      <c r="J189" s="49"/>
      <c r="K189" s="49"/>
      <c r="L189" s="49"/>
      <c r="M189" s="49"/>
      <c r="N189" s="49"/>
      <c r="O189" s="49"/>
      <c r="P189" s="49"/>
      <c r="Q189" s="49"/>
      <c r="R189" s="49"/>
    </row>
    <row r="190" spans="1:18" ht="12.75">
      <c r="A190" s="49"/>
      <c r="B190" s="49"/>
      <c r="C190" s="49"/>
      <c r="D190" s="49"/>
      <c r="E190" s="49"/>
      <c r="F190" s="49"/>
      <c r="G190" s="49"/>
      <c r="H190" s="49"/>
      <c r="I190" s="49"/>
      <c r="J190" s="49"/>
      <c r="K190" s="49"/>
      <c r="L190" s="49"/>
      <c r="M190" s="49"/>
      <c r="N190" s="49"/>
      <c r="O190" s="49"/>
      <c r="P190" s="49"/>
      <c r="Q190" s="49"/>
      <c r="R190" s="49"/>
    </row>
    <row r="191" spans="1:18" ht="12.75">
      <c r="A191" s="49"/>
      <c r="B191" s="49"/>
      <c r="C191" s="49"/>
      <c r="D191" s="49"/>
      <c r="E191" s="49"/>
      <c r="F191" s="49"/>
      <c r="G191" s="49"/>
      <c r="H191" s="49"/>
      <c r="I191" s="49"/>
      <c r="J191" s="49"/>
      <c r="K191" s="49"/>
      <c r="L191" s="49"/>
      <c r="M191" s="49"/>
      <c r="N191" s="49"/>
      <c r="O191" s="49"/>
      <c r="P191" s="49"/>
      <c r="Q191" s="49"/>
      <c r="R191" s="49"/>
    </row>
    <row r="192" spans="1:18" ht="12.75">
      <c r="A192" s="49"/>
      <c r="B192" s="49"/>
      <c r="C192" s="49"/>
      <c r="D192" s="49"/>
      <c r="E192" s="49"/>
      <c r="F192" s="49"/>
      <c r="G192" s="49"/>
      <c r="H192" s="49"/>
      <c r="I192" s="49"/>
      <c r="J192" s="49"/>
      <c r="K192" s="49"/>
      <c r="L192" s="49"/>
      <c r="M192" s="49"/>
      <c r="N192" s="49"/>
      <c r="O192" s="49"/>
      <c r="P192" s="49"/>
      <c r="Q192" s="49"/>
      <c r="R192" s="49"/>
    </row>
    <row r="193" spans="1:18" ht="12.75">
      <c r="A193" s="49"/>
      <c r="B193" s="49"/>
      <c r="C193" s="49"/>
      <c r="D193" s="49"/>
      <c r="E193" s="49"/>
      <c r="F193" s="49"/>
      <c r="G193" s="49"/>
      <c r="H193" s="49"/>
      <c r="I193" s="49"/>
      <c r="J193" s="49"/>
      <c r="K193" s="49"/>
      <c r="L193" s="49"/>
      <c r="M193" s="49"/>
      <c r="N193" s="49"/>
      <c r="O193" s="49"/>
      <c r="P193" s="49"/>
      <c r="Q193" s="49"/>
      <c r="R193" s="49"/>
    </row>
    <row r="194" spans="1:18" ht="12.75">
      <c r="A194" s="49"/>
      <c r="B194" s="49"/>
      <c r="C194" s="49"/>
      <c r="D194" s="49"/>
      <c r="E194" s="49"/>
      <c r="F194" s="49"/>
      <c r="G194" s="49"/>
      <c r="H194" s="49"/>
      <c r="I194" s="49"/>
      <c r="J194" s="49"/>
      <c r="K194" s="49"/>
      <c r="L194" s="49"/>
      <c r="M194" s="49"/>
      <c r="N194" s="49"/>
      <c r="O194" s="49"/>
      <c r="P194" s="49"/>
      <c r="Q194" s="49"/>
      <c r="R194" s="49"/>
    </row>
    <row r="195" spans="1:18" ht="12.75">
      <c r="A195" s="49"/>
      <c r="B195" s="49"/>
      <c r="C195" s="49"/>
      <c r="D195" s="49"/>
      <c r="E195" s="49"/>
      <c r="F195" s="49"/>
      <c r="G195" s="49"/>
      <c r="H195" s="49"/>
      <c r="I195" s="49"/>
      <c r="J195" s="49"/>
      <c r="K195" s="49"/>
      <c r="L195" s="49"/>
      <c r="M195" s="49"/>
      <c r="N195" s="49"/>
      <c r="O195" s="49"/>
      <c r="P195" s="49"/>
      <c r="Q195" s="49"/>
      <c r="R195" s="49"/>
    </row>
    <row r="196" spans="1:18" ht="12.75">
      <c r="A196" s="49"/>
      <c r="B196" s="49"/>
      <c r="C196" s="49"/>
      <c r="D196" s="49"/>
      <c r="E196" s="49"/>
      <c r="F196" s="49"/>
      <c r="G196" s="49"/>
      <c r="H196" s="49"/>
      <c r="I196" s="49"/>
      <c r="J196" s="49"/>
      <c r="K196" s="49"/>
      <c r="L196" s="49"/>
      <c r="M196" s="49"/>
      <c r="N196" s="49"/>
      <c r="O196" s="49"/>
      <c r="P196" s="49"/>
      <c r="Q196" s="49"/>
      <c r="R196" s="49"/>
    </row>
    <row r="197" spans="1:18" ht="12.75">
      <c r="A197" s="49"/>
      <c r="B197" s="49"/>
      <c r="C197" s="49"/>
      <c r="D197" s="49"/>
      <c r="E197" s="49"/>
      <c r="F197" s="49"/>
      <c r="G197" s="49"/>
      <c r="H197" s="49"/>
      <c r="I197" s="49"/>
      <c r="J197" s="49"/>
      <c r="K197" s="49"/>
      <c r="L197" s="49"/>
      <c r="M197" s="49"/>
      <c r="N197" s="49"/>
      <c r="O197" s="49"/>
      <c r="P197" s="49"/>
      <c r="Q197" s="49"/>
      <c r="R197" s="49"/>
    </row>
    <row r="198" spans="1:18" ht="12.75">
      <c r="A198" s="49"/>
      <c r="B198" s="49"/>
      <c r="C198" s="49"/>
      <c r="D198" s="49"/>
      <c r="E198" s="49"/>
      <c r="F198" s="49"/>
      <c r="G198" s="49"/>
      <c r="H198" s="49"/>
      <c r="I198" s="49"/>
      <c r="J198" s="49"/>
      <c r="K198" s="49"/>
      <c r="L198" s="49"/>
      <c r="M198" s="49"/>
      <c r="N198" s="49"/>
      <c r="O198" s="49"/>
      <c r="P198" s="49"/>
      <c r="Q198" s="49"/>
      <c r="R198" s="49"/>
    </row>
    <row r="199" spans="1:18" ht="12.75">
      <c r="A199" s="49"/>
      <c r="B199" s="49"/>
      <c r="C199" s="49"/>
      <c r="D199" s="49"/>
      <c r="E199" s="49"/>
      <c r="F199" s="49"/>
      <c r="G199" s="49"/>
      <c r="H199" s="49"/>
      <c r="I199" s="49"/>
      <c r="J199" s="49"/>
      <c r="K199" s="49"/>
      <c r="L199" s="49"/>
      <c r="M199" s="49"/>
      <c r="N199" s="49"/>
      <c r="O199" s="49"/>
      <c r="P199" s="49"/>
      <c r="Q199" s="49"/>
      <c r="R199" s="49"/>
    </row>
    <row r="200" spans="1:18" ht="12.75">
      <c r="A200" s="49"/>
      <c r="B200" s="49"/>
      <c r="C200" s="49"/>
      <c r="D200" s="49"/>
      <c r="E200" s="49"/>
      <c r="F200" s="49"/>
      <c r="G200" s="49"/>
      <c r="H200" s="49"/>
      <c r="I200" s="49"/>
      <c r="J200" s="49"/>
      <c r="K200" s="49"/>
      <c r="L200" s="49"/>
      <c r="M200" s="49"/>
      <c r="N200" s="49"/>
      <c r="O200" s="49"/>
      <c r="P200" s="49"/>
      <c r="Q200" s="49"/>
      <c r="R200" s="49"/>
    </row>
    <row r="201" spans="1:18" ht="12.75">
      <c r="A201" s="49"/>
      <c r="B201" s="49"/>
      <c r="C201" s="49"/>
      <c r="D201" s="49"/>
      <c r="E201" s="49"/>
      <c r="F201" s="49"/>
      <c r="G201" s="49"/>
      <c r="H201" s="49"/>
      <c r="I201" s="49"/>
      <c r="J201" s="49"/>
      <c r="K201" s="49"/>
      <c r="L201" s="49"/>
      <c r="M201" s="49"/>
      <c r="N201" s="49"/>
      <c r="O201" s="49"/>
      <c r="P201" s="49"/>
      <c r="Q201" s="49"/>
      <c r="R201" s="49"/>
    </row>
    <row r="202" spans="1:18" ht="12.75">
      <c r="A202" s="49"/>
      <c r="B202" s="49"/>
      <c r="C202" s="49"/>
      <c r="D202" s="49"/>
      <c r="E202" s="49"/>
      <c r="F202" s="49"/>
      <c r="G202" s="49"/>
      <c r="H202" s="49"/>
      <c r="I202" s="49"/>
      <c r="J202" s="49"/>
      <c r="K202" s="49"/>
      <c r="L202" s="49"/>
      <c r="M202" s="49"/>
      <c r="N202" s="49"/>
      <c r="O202" s="49"/>
      <c r="P202" s="49"/>
      <c r="Q202" s="49"/>
      <c r="R202" s="49"/>
    </row>
    <row r="203" spans="1:18" ht="12.75">
      <c r="A203" s="49"/>
      <c r="B203" s="49"/>
      <c r="C203" s="49"/>
      <c r="D203" s="49"/>
      <c r="E203" s="49"/>
      <c r="F203" s="49"/>
      <c r="G203" s="49"/>
      <c r="H203" s="49"/>
      <c r="I203" s="49"/>
      <c r="J203" s="49"/>
      <c r="K203" s="49"/>
      <c r="L203" s="49"/>
      <c r="M203" s="49"/>
      <c r="N203" s="49"/>
      <c r="O203" s="49"/>
      <c r="P203" s="49"/>
      <c r="Q203" s="49"/>
      <c r="R203" s="49"/>
    </row>
    <row r="204" spans="1:18" ht="12.75">
      <c r="A204" s="49"/>
      <c r="B204" s="49"/>
      <c r="C204" s="49"/>
      <c r="D204" s="49"/>
      <c r="E204" s="49"/>
      <c r="F204" s="49"/>
      <c r="G204" s="49"/>
      <c r="H204" s="49"/>
      <c r="I204" s="49"/>
      <c r="J204" s="49"/>
      <c r="K204" s="49"/>
      <c r="L204" s="49"/>
      <c r="M204" s="49"/>
      <c r="N204" s="49"/>
      <c r="O204" s="49"/>
      <c r="P204" s="49"/>
      <c r="Q204" s="49"/>
      <c r="R204" s="49"/>
    </row>
    <row r="205" spans="1:18" ht="12.75">
      <c r="A205" s="49"/>
      <c r="B205" s="49"/>
      <c r="C205" s="49"/>
      <c r="D205" s="49"/>
      <c r="E205" s="49"/>
      <c r="F205" s="49"/>
      <c r="G205" s="49"/>
      <c r="H205" s="49"/>
      <c r="I205" s="49"/>
      <c r="J205" s="49"/>
      <c r="K205" s="49"/>
      <c r="L205" s="49"/>
      <c r="M205" s="49"/>
      <c r="N205" s="49"/>
      <c r="O205" s="49"/>
      <c r="P205" s="49"/>
      <c r="Q205" s="49"/>
      <c r="R205" s="49"/>
    </row>
    <row r="206" spans="1:18" ht="12.75">
      <c r="A206" s="49"/>
      <c r="B206" s="49"/>
      <c r="C206" s="49"/>
      <c r="D206" s="49"/>
      <c r="E206" s="49"/>
      <c r="F206" s="49"/>
      <c r="G206" s="49"/>
      <c r="H206" s="49"/>
      <c r="I206" s="49"/>
      <c r="J206" s="49"/>
      <c r="K206" s="49"/>
      <c r="L206" s="49"/>
      <c r="M206" s="49"/>
      <c r="N206" s="49"/>
      <c r="O206" s="49"/>
      <c r="P206" s="49"/>
      <c r="Q206" s="49"/>
      <c r="R206" s="49"/>
    </row>
    <row r="207" spans="1:18" ht="12.75">
      <c r="A207" s="49"/>
      <c r="B207" s="49"/>
      <c r="C207" s="49"/>
      <c r="D207" s="49"/>
      <c r="E207" s="49"/>
      <c r="F207" s="49"/>
      <c r="G207" s="49"/>
      <c r="H207" s="49"/>
      <c r="I207" s="49"/>
      <c r="J207" s="49"/>
      <c r="K207" s="49"/>
      <c r="L207" s="49"/>
      <c r="M207" s="49"/>
      <c r="N207" s="49"/>
      <c r="O207" s="49"/>
      <c r="P207" s="49"/>
      <c r="Q207" s="49"/>
      <c r="R207" s="49"/>
    </row>
    <row r="208" spans="1:18" ht="12.75">
      <c r="A208" s="49"/>
      <c r="B208" s="49"/>
      <c r="C208" s="49"/>
      <c r="D208" s="49"/>
      <c r="E208" s="49"/>
      <c r="F208" s="49"/>
      <c r="G208" s="49"/>
      <c r="H208" s="49"/>
      <c r="I208" s="49"/>
      <c r="J208" s="49"/>
      <c r="K208" s="49"/>
      <c r="L208" s="49"/>
      <c r="M208" s="49"/>
      <c r="N208" s="49"/>
      <c r="O208" s="49"/>
      <c r="P208" s="49"/>
      <c r="Q208" s="49"/>
      <c r="R208" s="49"/>
    </row>
    <row r="209" spans="1:18" ht="12.75">
      <c r="A209" s="49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  <c r="M209" s="49"/>
      <c r="N209" s="49"/>
      <c r="O209" s="49"/>
      <c r="P209" s="49"/>
      <c r="Q209" s="49"/>
      <c r="R209" s="49"/>
    </row>
    <row r="210" spans="1:18" ht="12.75">
      <c r="A210" s="49"/>
      <c r="B210" s="49"/>
      <c r="C210" s="49"/>
      <c r="D210" s="49"/>
      <c r="E210" s="49"/>
      <c r="F210" s="49"/>
      <c r="G210" s="49"/>
      <c r="H210" s="49"/>
      <c r="I210" s="49"/>
      <c r="J210" s="49"/>
      <c r="K210" s="49"/>
      <c r="L210" s="49"/>
      <c r="M210" s="49"/>
      <c r="N210" s="49"/>
      <c r="O210" s="49"/>
      <c r="P210" s="49"/>
      <c r="Q210" s="49"/>
      <c r="R210" s="49"/>
    </row>
    <row r="211" spans="1:18" ht="12.75">
      <c r="A211" s="49"/>
      <c r="B211" s="49"/>
      <c r="C211" s="49"/>
      <c r="D211" s="49"/>
      <c r="E211" s="49"/>
      <c r="F211" s="49"/>
      <c r="G211" s="49"/>
      <c r="H211" s="49"/>
      <c r="I211" s="49"/>
      <c r="J211" s="49"/>
      <c r="K211" s="49"/>
      <c r="L211" s="49"/>
      <c r="M211" s="49"/>
      <c r="N211" s="49"/>
      <c r="O211" s="49"/>
      <c r="P211" s="49"/>
      <c r="Q211" s="49"/>
      <c r="R211" s="49"/>
    </row>
    <row r="212" spans="1:18" ht="12.75">
      <c r="A212" s="49"/>
      <c r="B212" s="49"/>
      <c r="C212" s="49"/>
      <c r="D212" s="49"/>
      <c r="E212" s="49"/>
      <c r="F212" s="49"/>
      <c r="G212" s="49"/>
      <c r="H212" s="49"/>
      <c r="I212" s="49"/>
      <c r="J212" s="49"/>
      <c r="K212" s="49"/>
      <c r="L212" s="49"/>
      <c r="M212" s="49"/>
      <c r="N212" s="49"/>
      <c r="O212" s="49"/>
      <c r="P212" s="49"/>
      <c r="Q212" s="49"/>
      <c r="R212" s="49"/>
    </row>
    <row r="213" spans="1:18" ht="12.75">
      <c r="A213" s="49"/>
      <c r="B213" s="49"/>
      <c r="C213" s="49"/>
      <c r="D213" s="49"/>
      <c r="E213" s="49"/>
      <c r="F213" s="49"/>
      <c r="G213" s="49"/>
      <c r="H213" s="49"/>
      <c r="I213" s="49"/>
      <c r="J213" s="49"/>
      <c r="K213" s="49"/>
      <c r="L213" s="49"/>
      <c r="M213" s="49"/>
      <c r="N213" s="49"/>
      <c r="O213" s="49"/>
      <c r="P213" s="49"/>
      <c r="Q213" s="49"/>
      <c r="R213" s="49"/>
    </row>
    <row r="214" spans="1:18" ht="12.75">
      <c r="A214" s="49"/>
      <c r="B214" s="49"/>
      <c r="C214" s="49"/>
      <c r="D214" s="49"/>
      <c r="E214" s="49"/>
      <c r="F214" s="49"/>
      <c r="G214" s="49"/>
      <c r="H214" s="49"/>
      <c r="I214" s="49"/>
      <c r="J214" s="49"/>
      <c r="K214" s="49"/>
      <c r="L214" s="49"/>
      <c r="M214" s="49"/>
      <c r="N214" s="49"/>
      <c r="O214" s="49"/>
      <c r="P214" s="49"/>
      <c r="Q214" s="49"/>
      <c r="R214" s="49"/>
    </row>
    <row r="215" spans="1:18" ht="12.75">
      <c r="A215" s="49"/>
      <c r="B215" s="49"/>
      <c r="C215" s="49"/>
      <c r="D215" s="49"/>
      <c r="E215" s="49"/>
      <c r="F215" s="49"/>
      <c r="G215" s="49"/>
      <c r="H215" s="49"/>
      <c r="I215" s="49"/>
      <c r="J215" s="49"/>
      <c r="K215" s="49"/>
      <c r="L215" s="49"/>
      <c r="M215" s="49"/>
      <c r="N215" s="49"/>
      <c r="O215" s="49"/>
      <c r="P215" s="49"/>
      <c r="Q215" s="49"/>
      <c r="R215" s="49"/>
    </row>
    <row r="216" spans="1:18" ht="12.75">
      <c r="A216" s="49"/>
      <c r="B216" s="49"/>
      <c r="C216" s="49"/>
      <c r="D216" s="49"/>
      <c r="E216" s="49"/>
      <c r="F216" s="49"/>
      <c r="G216" s="49"/>
      <c r="H216" s="49"/>
      <c r="I216" s="49"/>
      <c r="J216" s="49"/>
      <c r="K216" s="49"/>
      <c r="L216" s="49"/>
      <c r="M216" s="49"/>
      <c r="N216" s="49"/>
      <c r="O216" s="49"/>
      <c r="P216" s="49"/>
      <c r="Q216" s="49"/>
      <c r="R216" s="49"/>
    </row>
    <row r="217" spans="1:18" ht="12.75">
      <c r="A217" s="49"/>
      <c r="B217" s="49"/>
      <c r="C217" s="49"/>
      <c r="D217" s="49"/>
      <c r="E217" s="49"/>
      <c r="F217" s="49"/>
      <c r="G217" s="49"/>
      <c r="H217" s="49"/>
      <c r="I217" s="49"/>
      <c r="J217" s="49"/>
      <c r="K217" s="49"/>
      <c r="L217" s="49"/>
      <c r="M217" s="49"/>
      <c r="N217" s="49"/>
      <c r="O217" s="49"/>
      <c r="P217" s="49"/>
      <c r="Q217" s="49"/>
      <c r="R217" s="49"/>
    </row>
    <row r="218" spans="1:18" ht="12.75">
      <c r="A218" s="49"/>
      <c r="B218" s="49"/>
      <c r="C218" s="49"/>
      <c r="D218" s="49"/>
      <c r="E218" s="49"/>
      <c r="F218" s="49"/>
      <c r="G218" s="49"/>
      <c r="H218" s="49"/>
      <c r="I218" s="49"/>
      <c r="J218" s="49"/>
      <c r="K218" s="49"/>
      <c r="L218" s="49"/>
      <c r="M218" s="49"/>
      <c r="N218" s="49"/>
      <c r="O218" s="49"/>
      <c r="P218" s="49"/>
      <c r="Q218" s="49"/>
      <c r="R218" s="49"/>
    </row>
    <row r="219" spans="1:18" ht="12.75">
      <c r="A219" s="49"/>
      <c r="B219" s="49"/>
      <c r="C219" s="49"/>
      <c r="D219" s="49"/>
      <c r="E219" s="49"/>
      <c r="F219" s="49"/>
      <c r="G219" s="49"/>
      <c r="H219" s="49"/>
      <c r="I219" s="49"/>
      <c r="J219" s="49"/>
      <c r="K219" s="49"/>
      <c r="L219" s="49"/>
      <c r="M219" s="49"/>
      <c r="N219" s="49"/>
      <c r="O219" s="49"/>
      <c r="P219" s="49"/>
      <c r="Q219" s="49"/>
      <c r="R219" s="49"/>
    </row>
    <row r="220" spans="1:18" ht="12.75">
      <c r="A220" s="49"/>
      <c r="B220" s="49"/>
      <c r="C220" s="49"/>
      <c r="D220" s="49"/>
      <c r="E220" s="49"/>
      <c r="F220" s="49"/>
      <c r="G220" s="49"/>
      <c r="H220" s="49"/>
      <c r="I220" s="49"/>
      <c r="J220" s="49"/>
      <c r="K220" s="49"/>
      <c r="L220" s="49"/>
      <c r="M220" s="49"/>
      <c r="N220" s="49"/>
      <c r="O220" s="49"/>
      <c r="P220" s="49"/>
      <c r="Q220" s="49"/>
      <c r="R220" s="49"/>
    </row>
    <row r="221" spans="1:18" ht="12.75">
      <c r="A221" s="49"/>
      <c r="B221" s="49"/>
      <c r="C221" s="49"/>
      <c r="D221" s="49"/>
      <c r="E221" s="49"/>
      <c r="F221" s="49"/>
      <c r="G221" s="49"/>
      <c r="H221" s="49"/>
      <c r="I221" s="49"/>
      <c r="J221" s="49"/>
      <c r="K221" s="49"/>
      <c r="L221" s="49"/>
      <c r="M221" s="49"/>
      <c r="N221" s="49"/>
      <c r="O221" s="49"/>
      <c r="P221" s="49"/>
      <c r="Q221" s="49"/>
      <c r="R221" s="49"/>
    </row>
    <row r="222" spans="1:18" ht="12.75">
      <c r="A222" s="49"/>
      <c r="B222" s="49"/>
      <c r="C222" s="49"/>
      <c r="D222" s="49"/>
      <c r="E222" s="49"/>
      <c r="F222" s="49"/>
      <c r="G222" s="49"/>
      <c r="H222" s="49"/>
      <c r="I222" s="49"/>
      <c r="J222" s="49"/>
      <c r="K222" s="49"/>
      <c r="L222" s="49"/>
      <c r="M222" s="49"/>
      <c r="N222" s="49"/>
      <c r="O222" s="49"/>
      <c r="P222" s="49"/>
      <c r="Q222" s="49"/>
      <c r="R222" s="49"/>
    </row>
    <row r="223" spans="1:18" ht="12.75">
      <c r="A223" s="49"/>
      <c r="B223" s="49"/>
      <c r="C223" s="49"/>
      <c r="D223" s="49"/>
      <c r="E223" s="49"/>
      <c r="F223" s="49"/>
      <c r="G223" s="49"/>
      <c r="H223" s="49"/>
      <c r="I223" s="49"/>
      <c r="J223" s="49"/>
      <c r="K223" s="49"/>
      <c r="L223" s="49"/>
      <c r="M223" s="49"/>
      <c r="N223" s="49"/>
      <c r="O223" s="49"/>
      <c r="P223" s="49"/>
      <c r="Q223" s="49"/>
      <c r="R223" s="49"/>
    </row>
    <row r="224" spans="1:18" ht="12.75">
      <c r="A224" s="49"/>
      <c r="B224" s="49"/>
      <c r="C224" s="49"/>
      <c r="D224" s="49"/>
      <c r="E224" s="49"/>
      <c r="F224" s="49"/>
      <c r="G224" s="49"/>
      <c r="H224" s="49"/>
      <c r="I224" s="49"/>
      <c r="J224" s="49"/>
      <c r="K224" s="49"/>
      <c r="L224" s="49"/>
      <c r="M224" s="49"/>
      <c r="N224" s="49"/>
      <c r="O224" s="49"/>
      <c r="P224" s="49"/>
      <c r="Q224" s="49"/>
      <c r="R224" s="49"/>
    </row>
    <row r="225" spans="1:18" ht="12.75">
      <c r="A225" s="49"/>
      <c r="B225" s="49"/>
      <c r="C225" s="49"/>
      <c r="D225" s="49"/>
      <c r="E225" s="49"/>
      <c r="F225" s="49"/>
      <c r="G225" s="49"/>
      <c r="H225" s="49"/>
      <c r="I225" s="49"/>
      <c r="J225" s="49"/>
      <c r="K225" s="49"/>
      <c r="L225" s="49"/>
      <c r="M225" s="49"/>
      <c r="N225" s="49"/>
      <c r="O225" s="49"/>
      <c r="P225" s="49"/>
      <c r="Q225" s="49"/>
      <c r="R225" s="49"/>
    </row>
    <row r="226" spans="1:18" ht="12.75">
      <c r="A226" s="49"/>
      <c r="B226" s="49"/>
      <c r="C226" s="49"/>
      <c r="D226" s="49"/>
      <c r="E226" s="49"/>
      <c r="F226" s="49"/>
      <c r="G226" s="49"/>
      <c r="H226" s="49"/>
      <c r="I226" s="49"/>
      <c r="J226" s="49"/>
      <c r="K226" s="49"/>
      <c r="L226" s="49"/>
      <c r="M226" s="49"/>
      <c r="N226" s="49"/>
      <c r="O226" s="49"/>
      <c r="P226" s="49"/>
      <c r="Q226" s="49"/>
      <c r="R226" s="49"/>
    </row>
    <row r="227" spans="1:18" ht="12.75">
      <c r="A227" s="49"/>
      <c r="B227" s="49"/>
      <c r="C227" s="49"/>
      <c r="D227" s="49"/>
      <c r="E227" s="49"/>
      <c r="F227" s="49"/>
      <c r="G227" s="49"/>
      <c r="H227" s="49"/>
      <c r="I227" s="49"/>
      <c r="J227" s="49"/>
      <c r="K227" s="49"/>
      <c r="L227" s="49"/>
      <c r="M227" s="49"/>
      <c r="N227" s="49"/>
      <c r="O227" s="49"/>
      <c r="P227" s="49"/>
      <c r="Q227" s="49"/>
      <c r="R227" s="49"/>
    </row>
    <row r="228" spans="1:18" ht="12.75">
      <c r="A228" s="49"/>
      <c r="B228" s="49"/>
      <c r="C228" s="49"/>
      <c r="D228" s="49"/>
      <c r="E228" s="49"/>
      <c r="F228" s="49"/>
      <c r="G228" s="49"/>
      <c r="H228" s="49"/>
      <c r="I228" s="49"/>
      <c r="J228" s="49"/>
      <c r="K228" s="49"/>
      <c r="L228" s="49"/>
      <c r="M228" s="49"/>
      <c r="N228" s="49"/>
      <c r="O228" s="49"/>
      <c r="P228" s="49"/>
      <c r="Q228" s="49"/>
      <c r="R228" s="49"/>
    </row>
    <row r="229" spans="1:18" ht="12.75">
      <c r="A229" s="49"/>
      <c r="B229" s="49"/>
      <c r="C229" s="49"/>
      <c r="D229" s="49"/>
      <c r="E229" s="49"/>
      <c r="F229" s="49"/>
      <c r="G229" s="49"/>
      <c r="H229" s="49"/>
      <c r="I229" s="49"/>
      <c r="J229" s="49"/>
      <c r="K229" s="49"/>
      <c r="L229" s="49"/>
      <c r="M229" s="49"/>
      <c r="N229" s="49"/>
      <c r="O229" s="49"/>
      <c r="P229" s="49"/>
      <c r="Q229" s="49"/>
      <c r="R229" s="49"/>
    </row>
    <row r="230" spans="1:18" ht="12.75">
      <c r="A230" s="49"/>
      <c r="B230" s="49"/>
      <c r="C230" s="49"/>
      <c r="D230" s="49"/>
      <c r="E230" s="49"/>
      <c r="F230" s="49"/>
      <c r="G230" s="49"/>
      <c r="H230" s="49"/>
      <c r="I230" s="49"/>
      <c r="J230" s="49"/>
      <c r="K230" s="49"/>
      <c r="L230" s="49"/>
      <c r="M230" s="49"/>
      <c r="N230" s="49"/>
      <c r="O230" s="49"/>
      <c r="P230" s="49"/>
      <c r="Q230" s="49"/>
      <c r="R230" s="49"/>
    </row>
    <row r="231" spans="1:18" ht="12.75">
      <c r="A231" s="49"/>
      <c r="B231" s="49"/>
      <c r="C231" s="49"/>
      <c r="D231" s="49"/>
      <c r="E231" s="49"/>
      <c r="F231" s="49"/>
      <c r="G231" s="49"/>
      <c r="H231" s="49"/>
      <c r="I231" s="49"/>
      <c r="J231" s="49"/>
      <c r="K231" s="49"/>
      <c r="L231" s="49"/>
      <c r="M231" s="49"/>
      <c r="N231" s="49"/>
      <c r="O231" s="49"/>
      <c r="P231" s="49"/>
      <c r="Q231" s="49"/>
      <c r="R231" s="49"/>
    </row>
    <row r="232" spans="1:18" ht="12.75">
      <c r="A232" s="49"/>
      <c r="B232" s="49"/>
      <c r="C232" s="49"/>
      <c r="D232" s="49"/>
      <c r="E232" s="49"/>
      <c r="F232" s="49"/>
      <c r="G232" s="49"/>
      <c r="H232" s="49"/>
      <c r="I232" s="49"/>
      <c r="J232" s="49"/>
      <c r="K232" s="49"/>
      <c r="L232" s="49"/>
      <c r="M232" s="49"/>
      <c r="N232" s="49"/>
      <c r="O232" s="49"/>
      <c r="P232" s="49"/>
      <c r="Q232" s="49"/>
      <c r="R232" s="49"/>
    </row>
    <row r="233" spans="1:18" ht="12.75">
      <c r="A233" s="49"/>
      <c r="B233" s="49"/>
      <c r="C233" s="49"/>
      <c r="D233" s="49"/>
      <c r="E233" s="49"/>
      <c r="F233" s="49"/>
      <c r="G233" s="49"/>
      <c r="H233" s="49"/>
      <c r="I233" s="49"/>
      <c r="J233" s="49"/>
      <c r="K233" s="49"/>
      <c r="L233" s="49"/>
      <c r="M233" s="49"/>
      <c r="N233" s="49"/>
      <c r="O233" s="49"/>
      <c r="P233" s="49"/>
      <c r="Q233" s="49"/>
      <c r="R233" s="49"/>
    </row>
    <row r="234" spans="1:18" ht="12.75">
      <c r="A234" s="49"/>
      <c r="B234" s="49"/>
      <c r="C234" s="49"/>
      <c r="D234" s="49"/>
      <c r="E234" s="49"/>
      <c r="F234" s="49"/>
      <c r="G234" s="49"/>
      <c r="H234" s="49"/>
      <c r="I234" s="49"/>
      <c r="J234" s="49"/>
      <c r="K234" s="49"/>
      <c r="L234" s="49"/>
      <c r="M234" s="49"/>
      <c r="N234" s="49"/>
      <c r="O234" s="49"/>
      <c r="P234" s="49"/>
      <c r="Q234" s="49"/>
      <c r="R234" s="49"/>
    </row>
    <row r="235" spans="1:18" ht="12.75">
      <c r="A235" s="49"/>
      <c r="B235" s="49"/>
      <c r="C235" s="49"/>
      <c r="D235" s="49"/>
      <c r="E235" s="49"/>
      <c r="F235" s="49"/>
      <c r="G235" s="49"/>
      <c r="H235" s="49"/>
      <c r="I235" s="49"/>
      <c r="J235" s="49"/>
      <c r="K235" s="49"/>
      <c r="L235" s="49"/>
      <c r="M235" s="49"/>
      <c r="N235" s="49"/>
      <c r="O235" s="49"/>
      <c r="P235" s="49"/>
      <c r="Q235" s="49"/>
      <c r="R235" s="49"/>
    </row>
    <row r="236" spans="1:18" ht="12.75">
      <c r="A236" s="49"/>
      <c r="B236" s="49"/>
      <c r="C236" s="49"/>
      <c r="D236" s="49"/>
      <c r="E236" s="49"/>
      <c r="F236" s="49"/>
      <c r="G236" s="49"/>
      <c r="H236" s="49"/>
      <c r="I236" s="49"/>
      <c r="J236" s="49"/>
      <c r="K236" s="49"/>
      <c r="L236" s="49"/>
      <c r="M236" s="49"/>
      <c r="N236" s="49"/>
      <c r="O236" s="49"/>
      <c r="P236" s="49"/>
      <c r="Q236" s="49"/>
      <c r="R236" s="49"/>
    </row>
    <row r="237" spans="1:18" ht="12.75">
      <c r="A237" s="49"/>
      <c r="B237" s="49"/>
      <c r="C237" s="49"/>
      <c r="D237" s="49"/>
      <c r="E237" s="49"/>
      <c r="F237" s="49"/>
      <c r="G237" s="49"/>
      <c r="H237" s="49"/>
      <c r="I237" s="49"/>
      <c r="J237" s="49"/>
      <c r="K237" s="49"/>
      <c r="L237" s="49"/>
      <c r="M237" s="49"/>
      <c r="N237" s="49"/>
      <c r="O237" s="49"/>
      <c r="P237" s="49"/>
      <c r="Q237" s="49"/>
      <c r="R237" s="49"/>
    </row>
    <row r="238" spans="1:18" ht="12.75">
      <c r="A238" s="49"/>
      <c r="B238" s="49"/>
      <c r="C238" s="49"/>
      <c r="D238" s="49"/>
      <c r="E238" s="49"/>
      <c r="F238" s="49"/>
      <c r="G238" s="49"/>
      <c r="H238" s="49"/>
      <c r="I238" s="49"/>
      <c r="J238" s="49"/>
      <c r="K238" s="49"/>
      <c r="L238" s="49"/>
      <c r="M238" s="49"/>
      <c r="N238" s="49"/>
      <c r="O238" s="49"/>
      <c r="P238" s="49"/>
      <c r="Q238" s="49"/>
      <c r="R238" s="49"/>
    </row>
    <row r="239" spans="1:18" ht="12.75">
      <c r="A239" s="49"/>
      <c r="B239" s="49"/>
      <c r="C239" s="49"/>
      <c r="D239" s="49"/>
      <c r="E239" s="49"/>
      <c r="F239" s="49"/>
      <c r="G239" s="49"/>
      <c r="H239" s="49"/>
      <c r="I239" s="49"/>
      <c r="J239" s="49"/>
      <c r="K239" s="49"/>
      <c r="L239" s="49"/>
      <c r="M239" s="49"/>
      <c r="N239" s="49"/>
      <c r="O239" s="49"/>
      <c r="P239" s="49"/>
      <c r="Q239" s="49"/>
      <c r="R239" s="49"/>
    </row>
    <row r="240" spans="1:18" ht="12.75">
      <c r="A240" s="49"/>
      <c r="B240" s="49"/>
      <c r="C240" s="49"/>
      <c r="D240" s="49"/>
      <c r="E240" s="49"/>
      <c r="F240" s="49"/>
      <c r="G240" s="49"/>
      <c r="H240" s="49"/>
      <c r="I240" s="49"/>
      <c r="J240" s="49"/>
      <c r="K240" s="49"/>
      <c r="L240" s="49"/>
      <c r="M240" s="49"/>
      <c r="N240" s="49"/>
      <c r="O240" s="49"/>
      <c r="P240" s="49"/>
      <c r="Q240" s="49"/>
      <c r="R240" s="49"/>
    </row>
    <row r="241" spans="1:18" ht="12.75">
      <c r="A241" s="49"/>
      <c r="B241" s="49"/>
      <c r="C241" s="49"/>
      <c r="D241" s="49"/>
      <c r="E241" s="49"/>
      <c r="F241" s="49"/>
      <c r="G241" s="49"/>
      <c r="H241" s="49"/>
      <c r="I241" s="49"/>
      <c r="J241" s="49"/>
      <c r="K241" s="49"/>
      <c r="L241" s="49"/>
      <c r="M241" s="49"/>
      <c r="N241" s="49"/>
      <c r="O241" s="49"/>
      <c r="P241" s="49"/>
      <c r="Q241" s="49"/>
      <c r="R241" s="49"/>
    </row>
    <row r="242" spans="1:18" ht="12.75">
      <c r="A242" s="49"/>
      <c r="B242" s="49"/>
      <c r="C242" s="49"/>
      <c r="D242" s="49"/>
      <c r="E242" s="49"/>
      <c r="F242" s="49"/>
      <c r="G242" s="49"/>
      <c r="H242" s="49"/>
      <c r="I242" s="49"/>
      <c r="J242" s="49"/>
      <c r="K242" s="49"/>
      <c r="L242" s="49"/>
      <c r="M242" s="49"/>
      <c r="N242" s="49"/>
      <c r="O242" s="49"/>
      <c r="P242" s="49"/>
      <c r="Q242" s="49"/>
      <c r="R242" s="49"/>
    </row>
    <row r="243" spans="1:18" ht="12.75">
      <c r="A243" s="49"/>
      <c r="B243" s="49"/>
      <c r="C243" s="49"/>
      <c r="D243" s="49"/>
      <c r="E243" s="49"/>
      <c r="F243" s="49"/>
      <c r="G243" s="49"/>
      <c r="H243" s="49"/>
      <c r="I243" s="49"/>
      <c r="J243" s="49"/>
      <c r="K243" s="49"/>
      <c r="L243" s="49"/>
      <c r="M243" s="49"/>
      <c r="N243" s="49"/>
      <c r="O243" s="49"/>
      <c r="P243" s="49"/>
      <c r="Q243" s="49"/>
      <c r="R243" s="49"/>
    </row>
    <row r="244" spans="1:18" ht="12.75">
      <c r="A244" s="49"/>
      <c r="B244" s="49"/>
      <c r="C244" s="49"/>
      <c r="D244" s="49"/>
      <c r="E244" s="49"/>
      <c r="F244" s="49"/>
      <c r="G244" s="49"/>
      <c r="H244" s="49"/>
      <c r="I244" s="49"/>
      <c r="J244" s="49"/>
      <c r="K244" s="49"/>
      <c r="L244" s="49"/>
      <c r="M244" s="49"/>
      <c r="N244" s="49"/>
      <c r="O244" s="49"/>
      <c r="P244" s="49"/>
      <c r="Q244" s="49"/>
      <c r="R244" s="49"/>
    </row>
    <row r="245" spans="1:18" ht="12.75">
      <c r="A245" s="49"/>
      <c r="B245" s="49"/>
      <c r="C245" s="49"/>
      <c r="D245" s="49"/>
      <c r="E245" s="49"/>
      <c r="F245" s="49"/>
      <c r="G245" s="49"/>
      <c r="H245" s="49"/>
      <c r="I245" s="49"/>
      <c r="J245" s="49"/>
      <c r="K245" s="49"/>
      <c r="L245" s="49"/>
      <c r="M245" s="49"/>
      <c r="N245" s="49"/>
      <c r="O245" s="49"/>
      <c r="P245" s="49"/>
      <c r="Q245" s="49"/>
      <c r="R245" s="49"/>
    </row>
    <row r="246" spans="1:18" ht="12.75">
      <c r="A246" s="49"/>
      <c r="B246" s="49"/>
      <c r="C246" s="49"/>
      <c r="D246" s="49"/>
      <c r="E246" s="49"/>
      <c r="F246" s="49"/>
      <c r="G246" s="49"/>
      <c r="H246" s="49"/>
      <c r="I246" s="49"/>
      <c r="J246" s="49"/>
      <c r="K246" s="49"/>
      <c r="L246" s="49"/>
      <c r="M246" s="49"/>
      <c r="N246" s="49"/>
      <c r="O246" s="49"/>
      <c r="P246" s="49"/>
      <c r="Q246" s="49"/>
      <c r="R246" s="49"/>
    </row>
    <row r="247" spans="1:18" ht="12.75">
      <c r="A247" s="49"/>
      <c r="B247" s="49"/>
      <c r="C247" s="49"/>
      <c r="D247" s="49"/>
      <c r="E247" s="49"/>
      <c r="F247" s="49"/>
      <c r="G247" s="49"/>
      <c r="H247" s="49"/>
      <c r="I247" s="49"/>
      <c r="J247" s="49"/>
      <c r="K247" s="49"/>
      <c r="L247" s="49"/>
      <c r="M247" s="49"/>
      <c r="N247" s="49"/>
      <c r="O247" s="49"/>
      <c r="P247" s="49"/>
      <c r="Q247" s="49"/>
      <c r="R247" s="49"/>
    </row>
    <row r="248" spans="1:18" ht="12.75">
      <c r="A248" s="49"/>
      <c r="B248" s="49"/>
      <c r="C248" s="49"/>
      <c r="D248" s="49"/>
      <c r="E248" s="49"/>
      <c r="F248" s="49"/>
      <c r="G248" s="49"/>
      <c r="H248" s="49"/>
      <c r="I248" s="49"/>
      <c r="J248" s="49"/>
      <c r="K248" s="49"/>
      <c r="L248" s="49"/>
      <c r="M248" s="49"/>
      <c r="N248" s="49"/>
      <c r="O248" s="49"/>
      <c r="P248" s="49"/>
      <c r="Q248" s="49"/>
      <c r="R248" s="49"/>
    </row>
    <row r="249" spans="1:18" ht="12.75">
      <c r="A249" s="49"/>
      <c r="B249" s="49"/>
      <c r="C249" s="49"/>
      <c r="D249" s="49"/>
      <c r="E249" s="49"/>
      <c r="F249" s="49"/>
      <c r="G249" s="49"/>
      <c r="H249" s="49"/>
      <c r="I249" s="49"/>
      <c r="J249" s="49"/>
      <c r="K249" s="49"/>
      <c r="L249" s="49"/>
      <c r="M249" s="49"/>
      <c r="N249" s="49"/>
      <c r="O249" s="49"/>
      <c r="P249" s="49"/>
      <c r="Q249" s="49"/>
      <c r="R249" s="49"/>
    </row>
    <row r="250" spans="1:18" ht="12.75">
      <c r="A250" s="49"/>
      <c r="B250" s="49"/>
      <c r="C250" s="49"/>
      <c r="D250" s="49"/>
      <c r="E250" s="49"/>
      <c r="F250" s="49"/>
      <c r="G250" s="49"/>
      <c r="H250" s="49"/>
      <c r="I250" s="49"/>
      <c r="J250" s="49"/>
      <c r="K250" s="49"/>
      <c r="L250" s="49"/>
      <c r="M250" s="49"/>
      <c r="N250" s="49"/>
      <c r="O250" s="49"/>
      <c r="P250" s="49"/>
      <c r="Q250" s="49"/>
      <c r="R250" s="49"/>
    </row>
    <row r="251" spans="1:18" ht="12.75">
      <c r="A251" s="49"/>
      <c r="B251" s="49"/>
      <c r="C251" s="49"/>
      <c r="D251" s="49"/>
      <c r="E251" s="49"/>
      <c r="F251" s="49"/>
      <c r="G251" s="49"/>
      <c r="H251" s="49"/>
      <c r="I251" s="49"/>
      <c r="J251" s="49"/>
      <c r="K251" s="49"/>
      <c r="L251" s="49"/>
      <c r="M251" s="49"/>
      <c r="N251" s="49"/>
      <c r="O251" s="49"/>
      <c r="P251" s="49"/>
      <c r="Q251" s="49"/>
      <c r="R251" s="49"/>
    </row>
    <row r="252" spans="1:18" ht="12.75">
      <c r="A252" s="49"/>
      <c r="B252" s="49"/>
      <c r="C252" s="49"/>
      <c r="D252" s="49"/>
      <c r="E252" s="49"/>
      <c r="F252" s="49"/>
      <c r="G252" s="49"/>
      <c r="H252" s="49"/>
      <c r="I252" s="49"/>
      <c r="J252" s="49"/>
      <c r="K252" s="49"/>
      <c r="L252" s="49"/>
      <c r="M252" s="49"/>
      <c r="N252" s="49"/>
      <c r="O252" s="49"/>
      <c r="P252" s="49"/>
      <c r="Q252" s="49"/>
      <c r="R252" s="49"/>
    </row>
    <row r="253" spans="1:18" ht="12.75">
      <c r="A253" s="49"/>
      <c r="B253" s="49"/>
      <c r="C253" s="49"/>
      <c r="D253" s="49"/>
      <c r="E253" s="49"/>
      <c r="F253" s="49"/>
      <c r="G253" s="49"/>
      <c r="H253" s="49"/>
      <c r="I253" s="49"/>
      <c r="J253" s="49"/>
      <c r="K253" s="49"/>
      <c r="L253" s="49"/>
      <c r="M253" s="49"/>
      <c r="N253" s="49"/>
      <c r="O253" s="49"/>
      <c r="P253" s="49"/>
      <c r="Q253" s="49"/>
      <c r="R253" s="49"/>
    </row>
    <row r="254" spans="1:18" ht="12.75">
      <c r="A254" s="49"/>
      <c r="B254" s="49"/>
      <c r="C254" s="49"/>
      <c r="D254" s="49"/>
      <c r="E254" s="49"/>
      <c r="F254" s="49"/>
      <c r="G254" s="49"/>
      <c r="H254" s="49"/>
      <c r="I254" s="49"/>
      <c r="J254" s="49"/>
      <c r="K254" s="49"/>
      <c r="L254" s="49"/>
      <c r="M254" s="49"/>
      <c r="N254" s="49"/>
      <c r="O254" s="49"/>
      <c r="P254" s="49"/>
      <c r="Q254" s="49"/>
      <c r="R254" s="49"/>
    </row>
    <row r="255" spans="1:18" ht="12.75">
      <c r="A255" s="49"/>
      <c r="B255" s="49"/>
      <c r="C255" s="49"/>
      <c r="D255" s="49"/>
      <c r="E255" s="49"/>
      <c r="F255" s="49"/>
      <c r="G255" s="49"/>
      <c r="H255" s="49"/>
      <c r="I255" s="49"/>
      <c r="J255" s="49"/>
      <c r="K255" s="49"/>
      <c r="L255" s="49"/>
      <c r="M255" s="49"/>
      <c r="N255" s="49"/>
      <c r="O255" s="49"/>
      <c r="P255" s="49"/>
      <c r="Q255" s="49"/>
      <c r="R255" s="49"/>
    </row>
    <row r="256" spans="1:18" ht="12.75">
      <c r="A256" s="49"/>
      <c r="B256" s="49"/>
      <c r="C256" s="49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49"/>
      <c r="P256" s="49"/>
      <c r="Q256" s="49"/>
      <c r="R256" s="49"/>
    </row>
    <row r="257" spans="1:18" ht="12.75">
      <c r="A257" s="49"/>
      <c r="B257" s="49"/>
      <c r="C257" s="49"/>
      <c r="D257" s="49"/>
      <c r="E257" s="49"/>
      <c r="F257" s="49"/>
      <c r="G257" s="49"/>
      <c r="H257" s="49"/>
      <c r="I257" s="49"/>
      <c r="J257" s="49"/>
      <c r="K257" s="49"/>
      <c r="L257" s="49"/>
      <c r="M257" s="49"/>
      <c r="N257" s="49"/>
      <c r="O257" s="49"/>
      <c r="P257" s="49"/>
      <c r="Q257" s="49"/>
      <c r="R257" s="49"/>
    </row>
    <row r="258" spans="1:18" ht="12.75">
      <c r="A258" s="49"/>
      <c r="B258" s="49"/>
      <c r="C258" s="49"/>
      <c r="D258" s="49"/>
      <c r="E258" s="49"/>
      <c r="F258" s="49"/>
      <c r="G258" s="49"/>
      <c r="H258" s="49"/>
      <c r="I258" s="49"/>
      <c r="J258" s="49"/>
      <c r="K258" s="49"/>
      <c r="L258" s="49"/>
      <c r="M258" s="49"/>
      <c r="N258" s="49"/>
      <c r="O258" s="49"/>
      <c r="P258" s="49"/>
      <c r="Q258" s="49"/>
      <c r="R258" s="49"/>
    </row>
    <row r="259" spans="1:18" ht="12.75">
      <c r="A259" s="49"/>
      <c r="B259" s="49"/>
      <c r="C259" s="49"/>
      <c r="D259" s="49"/>
      <c r="E259" s="49"/>
      <c r="F259" s="49"/>
      <c r="G259" s="49"/>
      <c r="H259" s="49"/>
      <c r="I259" s="49"/>
      <c r="J259" s="49"/>
      <c r="K259" s="49"/>
      <c r="L259" s="49"/>
      <c r="M259" s="49"/>
      <c r="N259" s="49"/>
      <c r="O259" s="49"/>
      <c r="P259" s="49"/>
      <c r="Q259" s="49"/>
      <c r="R259" s="49"/>
    </row>
    <row r="260" spans="1:18" ht="12.75">
      <c r="A260" s="49"/>
      <c r="B260" s="49"/>
      <c r="C260" s="49"/>
      <c r="D260" s="49"/>
      <c r="E260" s="49"/>
      <c r="F260" s="49"/>
      <c r="G260" s="49"/>
      <c r="H260" s="49"/>
      <c r="I260" s="49"/>
      <c r="J260" s="49"/>
      <c r="K260" s="49"/>
      <c r="L260" s="49"/>
      <c r="M260" s="49"/>
      <c r="N260" s="49"/>
      <c r="O260" s="49"/>
      <c r="P260" s="49"/>
      <c r="Q260" s="49"/>
      <c r="R260" s="49"/>
    </row>
    <row r="261" spans="1:18" ht="12.75">
      <c r="A261" s="49"/>
      <c r="B261" s="49"/>
      <c r="C261" s="49"/>
      <c r="D261" s="49"/>
      <c r="E261" s="49"/>
      <c r="F261" s="49"/>
      <c r="G261" s="49"/>
      <c r="H261" s="49"/>
      <c r="I261" s="49"/>
      <c r="J261" s="49"/>
      <c r="K261" s="49"/>
      <c r="L261" s="49"/>
      <c r="M261" s="49"/>
      <c r="N261" s="49"/>
      <c r="O261" s="49"/>
      <c r="P261" s="49"/>
      <c r="Q261" s="49"/>
      <c r="R261" s="49"/>
    </row>
    <row r="262" spans="1:18" ht="12.75">
      <c r="A262" s="49"/>
      <c r="B262" s="49"/>
      <c r="C262" s="49"/>
      <c r="D262" s="49"/>
      <c r="E262" s="49"/>
      <c r="F262" s="49"/>
      <c r="G262" s="49"/>
      <c r="H262" s="49"/>
      <c r="I262" s="49"/>
      <c r="J262" s="49"/>
      <c r="K262" s="49"/>
      <c r="L262" s="49"/>
      <c r="M262" s="49"/>
      <c r="N262" s="49"/>
      <c r="O262" s="49"/>
      <c r="P262" s="49"/>
      <c r="Q262" s="49"/>
      <c r="R262" s="49"/>
    </row>
    <row r="263" spans="1:18" ht="12.75">
      <c r="A263" s="49"/>
      <c r="B263" s="49"/>
      <c r="C263" s="49"/>
      <c r="D263" s="49"/>
      <c r="E263" s="49"/>
      <c r="F263" s="49"/>
      <c r="G263" s="49"/>
      <c r="H263" s="49"/>
      <c r="I263" s="49"/>
      <c r="J263" s="49"/>
      <c r="K263" s="49"/>
      <c r="L263" s="49"/>
      <c r="M263" s="49"/>
      <c r="N263" s="49"/>
      <c r="O263" s="49"/>
      <c r="P263" s="49"/>
      <c r="Q263" s="49"/>
      <c r="R263" s="49"/>
    </row>
    <row r="264" spans="1:18" ht="12.75">
      <c r="A264" s="49"/>
      <c r="B264" s="49"/>
      <c r="C264" s="49"/>
      <c r="D264" s="49"/>
      <c r="E264" s="49"/>
      <c r="F264" s="49"/>
      <c r="G264" s="49"/>
      <c r="H264" s="49"/>
      <c r="I264" s="49"/>
      <c r="J264" s="49"/>
      <c r="K264" s="49"/>
      <c r="L264" s="49"/>
      <c r="M264" s="49"/>
      <c r="N264" s="49"/>
      <c r="O264" s="49"/>
      <c r="P264" s="49"/>
      <c r="Q264" s="49"/>
      <c r="R264" s="49"/>
    </row>
    <row r="265" spans="1:18" ht="12.75">
      <c r="A265" s="49"/>
      <c r="B265" s="49"/>
      <c r="C265" s="49"/>
      <c r="D265" s="49"/>
      <c r="E265" s="49"/>
      <c r="F265" s="49"/>
      <c r="G265" s="49"/>
      <c r="H265" s="49"/>
      <c r="I265" s="49"/>
      <c r="J265" s="49"/>
      <c r="K265" s="49"/>
      <c r="L265" s="49"/>
      <c r="M265" s="49"/>
      <c r="N265" s="49"/>
      <c r="O265" s="49"/>
      <c r="P265" s="49"/>
      <c r="Q265" s="49"/>
      <c r="R265" s="49"/>
    </row>
    <row r="266" spans="1:18" ht="12.75">
      <c r="A266" s="49"/>
      <c r="B266" s="49"/>
      <c r="C266" s="49"/>
      <c r="D266" s="49"/>
      <c r="E266" s="49"/>
      <c r="F266" s="49"/>
      <c r="G266" s="49"/>
      <c r="H266" s="49"/>
      <c r="I266" s="49"/>
      <c r="J266" s="49"/>
      <c r="K266" s="49"/>
      <c r="L266" s="49"/>
      <c r="M266" s="49"/>
      <c r="N266" s="49"/>
      <c r="O266" s="49"/>
      <c r="P266" s="49"/>
      <c r="Q266" s="49"/>
      <c r="R266" s="49"/>
    </row>
    <row r="267" spans="1:18" ht="12.75">
      <c r="A267" s="49"/>
      <c r="B267" s="49"/>
      <c r="C267" s="49"/>
      <c r="D267" s="49"/>
      <c r="E267" s="49"/>
      <c r="F267" s="49"/>
      <c r="G267" s="49"/>
      <c r="H267" s="49"/>
      <c r="I267" s="49"/>
      <c r="J267" s="49"/>
      <c r="K267" s="49"/>
      <c r="L267" s="49"/>
      <c r="M267" s="49"/>
      <c r="N267" s="49"/>
      <c r="O267" s="49"/>
      <c r="P267" s="49"/>
      <c r="Q267" s="49"/>
      <c r="R267" s="49"/>
    </row>
    <row r="268" spans="1:18" ht="12.75">
      <c r="A268" s="49"/>
      <c r="B268" s="49"/>
      <c r="C268" s="49"/>
      <c r="D268" s="49"/>
      <c r="E268" s="49"/>
      <c r="F268" s="49"/>
      <c r="G268" s="49"/>
      <c r="H268" s="49"/>
      <c r="I268" s="49"/>
      <c r="J268" s="49"/>
      <c r="K268" s="49"/>
      <c r="L268" s="49"/>
      <c r="M268" s="49"/>
      <c r="N268" s="49"/>
      <c r="O268" s="49"/>
      <c r="P268" s="49"/>
      <c r="Q268" s="49"/>
      <c r="R268" s="49"/>
    </row>
    <row r="269" spans="1:18" ht="12.75">
      <c r="A269" s="49"/>
      <c r="B269" s="49"/>
      <c r="C269" s="49"/>
      <c r="D269" s="49"/>
      <c r="E269" s="49"/>
      <c r="F269" s="49"/>
      <c r="G269" s="49"/>
      <c r="H269" s="49"/>
      <c r="I269" s="49"/>
      <c r="J269" s="49"/>
      <c r="K269" s="49"/>
      <c r="L269" s="49"/>
      <c r="M269" s="49"/>
      <c r="N269" s="49"/>
      <c r="O269" s="49"/>
      <c r="P269" s="49"/>
      <c r="Q269" s="49"/>
      <c r="R269" s="49"/>
    </row>
    <row r="270" spans="1:18" ht="12.75">
      <c r="A270" s="49"/>
      <c r="B270" s="49"/>
      <c r="C270" s="49"/>
      <c r="D270" s="49"/>
      <c r="E270" s="49"/>
      <c r="F270" s="49"/>
      <c r="G270" s="49"/>
      <c r="H270" s="49"/>
      <c r="I270" s="49"/>
      <c r="J270" s="49"/>
      <c r="K270" s="49"/>
      <c r="L270" s="49"/>
      <c r="M270" s="49"/>
      <c r="N270" s="49"/>
      <c r="O270" s="49"/>
      <c r="P270" s="49"/>
      <c r="Q270" s="49"/>
      <c r="R270" s="49"/>
    </row>
    <row r="271" spans="1:18" ht="12.75">
      <c r="A271" s="49"/>
      <c r="B271" s="49"/>
      <c r="C271" s="49"/>
      <c r="D271" s="49"/>
      <c r="E271" s="49"/>
      <c r="F271" s="49"/>
      <c r="G271" s="49"/>
      <c r="H271" s="49"/>
      <c r="I271" s="49"/>
      <c r="J271" s="49"/>
      <c r="K271" s="49"/>
      <c r="L271" s="49"/>
      <c r="M271" s="49"/>
      <c r="N271" s="49"/>
      <c r="O271" s="49"/>
      <c r="P271" s="49"/>
      <c r="Q271" s="49"/>
      <c r="R271" s="49"/>
    </row>
    <row r="272" spans="1:18" ht="12.75">
      <c r="A272" s="49"/>
      <c r="B272" s="49"/>
      <c r="C272" s="49"/>
      <c r="D272" s="49"/>
      <c r="E272" s="49"/>
      <c r="F272" s="49"/>
      <c r="G272" s="49"/>
      <c r="H272" s="49"/>
      <c r="I272" s="49"/>
      <c r="J272" s="49"/>
      <c r="K272" s="49"/>
      <c r="L272" s="49"/>
      <c r="M272" s="49"/>
      <c r="N272" s="49"/>
      <c r="O272" s="49"/>
      <c r="P272" s="49"/>
      <c r="Q272" s="49"/>
      <c r="R272" s="49"/>
    </row>
    <row r="273" spans="1:18" ht="12.75">
      <c r="A273" s="49"/>
      <c r="B273" s="49"/>
      <c r="C273" s="49"/>
      <c r="D273" s="49"/>
      <c r="E273" s="49"/>
      <c r="F273" s="49"/>
      <c r="G273" s="49"/>
      <c r="H273" s="49"/>
      <c r="I273" s="49"/>
      <c r="J273" s="49"/>
      <c r="K273" s="49"/>
      <c r="L273" s="49"/>
      <c r="M273" s="49"/>
      <c r="N273" s="49"/>
      <c r="O273" s="49"/>
      <c r="P273" s="49"/>
      <c r="Q273" s="49"/>
      <c r="R273" s="49"/>
    </row>
    <row r="274" spans="1:18" ht="12.75">
      <c r="A274" s="49"/>
      <c r="B274" s="49"/>
      <c r="C274" s="49"/>
      <c r="D274" s="49"/>
      <c r="E274" s="49"/>
      <c r="F274" s="49"/>
      <c r="G274" s="49"/>
      <c r="H274" s="49"/>
      <c r="I274" s="49"/>
      <c r="J274" s="49"/>
      <c r="K274" s="49"/>
      <c r="L274" s="49"/>
      <c r="M274" s="49"/>
      <c r="N274" s="49"/>
      <c r="O274" s="49"/>
      <c r="P274" s="49"/>
      <c r="Q274" s="49"/>
      <c r="R274" s="49"/>
    </row>
    <row r="275" spans="1:18" ht="12.75">
      <c r="A275" s="49"/>
      <c r="B275" s="49"/>
      <c r="C275" s="49"/>
      <c r="D275" s="49"/>
      <c r="E275" s="49"/>
      <c r="F275" s="49"/>
      <c r="G275" s="49"/>
      <c r="H275" s="49"/>
      <c r="I275" s="49"/>
      <c r="J275" s="49"/>
      <c r="K275" s="49"/>
      <c r="L275" s="49"/>
      <c r="M275" s="49"/>
      <c r="N275" s="49"/>
      <c r="O275" s="49"/>
      <c r="P275" s="49"/>
      <c r="Q275" s="49"/>
      <c r="R275" s="49"/>
    </row>
    <row r="276" spans="1:18" ht="12.75">
      <c r="A276" s="49"/>
      <c r="B276" s="49"/>
      <c r="C276" s="49"/>
      <c r="D276" s="49"/>
      <c r="E276" s="49"/>
      <c r="F276" s="49"/>
      <c r="G276" s="49"/>
      <c r="H276" s="49"/>
      <c r="I276" s="49"/>
      <c r="J276" s="49"/>
      <c r="K276" s="49"/>
      <c r="L276" s="49"/>
      <c r="M276" s="49"/>
      <c r="N276" s="49"/>
      <c r="O276" s="49"/>
      <c r="P276" s="49"/>
      <c r="Q276" s="49"/>
      <c r="R276" s="49"/>
    </row>
    <row r="277" spans="1:18" ht="12.75">
      <c r="A277" s="49"/>
      <c r="B277" s="49"/>
      <c r="C277" s="49"/>
      <c r="D277" s="49"/>
      <c r="E277" s="49"/>
      <c r="F277" s="49"/>
      <c r="G277" s="49"/>
      <c r="H277" s="49"/>
      <c r="I277" s="49"/>
      <c r="J277" s="49"/>
      <c r="K277" s="49"/>
      <c r="L277" s="49"/>
      <c r="M277" s="49"/>
      <c r="N277" s="49"/>
      <c r="O277" s="49"/>
      <c r="P277" s="49"/>
      <c r="Q277" s="49"/>
      <c r="R277" s="49"/>
    </row>
    <row r="278" spans="1:18" ht="12.75">
      <c r="A278" s="49"/>
      <c r="B278" s="49"/>
      <c r="C278" s="49"/>
      <c r="D278" s="49"/>
      <c r="E278" s="49"/>
      <c r="F278" s="49"/>
      <c r="G278" s="49"/>
      <c r="H278" s="49"/>
      <c r="I278" s="49"/>
      <c r="J278" s="49"/>
      <c r="K278" s="49"/>
      <c r="L278" s="49"/>
      <c r="M278" s="49"/>
      <c r="N278" s="49"/>
      <c r="O278" s="49"/>
      <c r="P278" s="49"/>
      <c r="Q278" s="49"/>
      <c r="R278" s="49"/>
    </row>
    <row r="279" spans="1:18" ht="12.75">
      <c r="A279" s="49"/>
      <c r="B279" s="49"/>
      <c r="C279" s="49"/>
      <c r="D279" s="49"/>
      <c r="E279" s="49"/>
      <c r="F279" s="49"/>
      <c r="G279" s="49"/>
      <c r="H279" s="49"/>
      <c r="I279" s="49"/>
      <c r="J279" s="49"/>
      <c r="K279" s="49"/>
      <c r="L279" s="49"/>
      <c r="M279" s="49"/>
      <c r="N279" s="49"/>
      <c r="O279" s="49"/>
      <c r="P279" s="49"/>
      <c r="Q279" s="49"/>
      <c r="R279" s="49"/>
    </row>
    <row r="280" spans="1:18" ht="12.75">
      <c r="A280" s="49"/>
      <c r="B280" s="49"/>
      <c r="C280" s="49"/>
      <c r="D280" s="49"/>
      <c r="E280" s="49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49"/>
    </row>
    <row r="281" spans="1:18" ht="12.75">
      <c r="A281" s="49"/>
      <c r="B281" s="49"/>
      <c r="C281" s="49"/>
      <c r="D281" s="49"/>
      <c r="E281" s="49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49"/>
    </row>
    <row r="282" spans="1:18" ht="12.75">
      <c r="A282" s="49"/>
      <c r="B282" s="49"/>
      <c r="C282" s="49"/>
      <c r="D282" s="49"/>
      <c r="E282" s="49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49"/>
    </row>
    <row r="283" spans="1:18" ht="12.75">
      <c r="A283" s="49"/>
      <c r="B283" s="49"/>
      <c r="C283" s="49"/>
      <c r="D283" s="49"/>
      <c r="E283" s="49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49"/>
    </row>
    <row r="284" spans="1:18" ht="12.75">
      <c r="A284" s="49"/>
      <c r="B284" s="49"/>
      <c r="C284" s="49"/>
      <c r="D284" s="49"/>
      <c r="E284" s="49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49"/>
    </row>
  </sheetData>
  <mergeCells count="8">
    <mergeCell ref="A94:K94"/>
    <mergeCell ref="A2:J2"/>
    <mergeCell ref="A3:J3"/>
    <mergeCell ref="A4:J4"/>
    <mergeCell ref="H20:J20"/>
    <mergeCell ref="D20:F20"/>
    <mergeCell ref="A92:J92"/>
    <mergeCell ref="A93:J93"/>
  </mergeCells>
  <printOptions horizontalCentered="1"/>
  <pageMargins left="0.25" right="0" top="0.3" bottom="0" header="0.15" footer="0.25"/>
  <pageSetup fitToHeight="0" fitToWidth="0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6"/>
  <sheetViews>
    <sheetView zoomScale="75" zoomScaleNormal="75" workbookViewId="0" topLeftCell="A58">
      <selection activeCell="B29" sqref="B29"/>
    </sheetView>
  </sheetViews>
  <sheetFormatPr defaultColWidth="9.140625" defaultRowHeight="12.75"/>
  <cols>
    <col min="1" max="1" width="3.140625" style="0" customWidth="1"/>
    <col min="2" max="2" width="2.7109375" style="0" customWidth="1"/>
    <col min="3" max="3" width="13.7109375" style="0" customWidth="1"/>
    <col min="5" max="5" width="12.8515625" style="0" customWidth="1"/>
    <col min="6" max="6" width="10.28125" style="0" customWidth="1"/>
    <col min="7" max="7" width="15.7109375" style="0" customWidth="1"/>
    <col min="8" max="8" width="15.00390625" style="0" bestFit="1" customWidth="1"/>
    <col min="9" max="9" width="2.7109375" style="0" customWidth="1"/>
    <col min="10" max="10" width="15.7109375" style="0" customWidth="1"/>
  </cols>
  <sheetData>
    <row r="1" spans="1:9" ht="15.75">
      <c r="A1" s="133" t="s">
        <v>0</v>
      </c>
      <c r="B1" s="133"/>
      <c r="C1" s="133"/>
      <c r="D1" s="133"/>
      <c r="E1" s="133"/>
      <c r="F1" s="133"/>
      <c r="G1" s="133"/>
      <c r="H1" s="133"/>
      <c r="I1" s="133"/>
    </row>
    <row r="2" spans="1:9" ht="12.75">
      <c r="A2" s="134" t="s">
        <v>25</v>
      </c>
      <c r="B2" s="134"/>
      <c r="C2" s="134"/>
      <c r="D2" s="134"/>
      <c r="E2" s="134"/>
      <c r="F2" s="134"/>
      <c r="G2" s="134"/>
      <c r="H2" s="134"/>
      <c r="I2" s="134"/>
    </row>
    <row r="3" spans="1:9" ht="12.75">
      <c r="A3" s="134" t="s">
        <v>26</v>
      </c>
      <c r="B3" s="134"/>
      <c r="C3" s="134"/>
      <c r="D3" s="134"/>
      <c r="E3" s="134"/>
      <c r="F3" s="134"/>
      <c r="G3" s="134"/>
      <c r="H3" s="134"/>
      <c r="I3" s="134"/>
    </row>
    <row r="4" spans="1:7" ht="12.75">
      <c r="A4" s="39"/>
      <c r="B4" s="39"/>
      <c r="C4" s="39"/>
      <c r="D4" s="39"/>
      <c r="E4" s="39"/>
      <c r="F4" s="39"/>
      <c r="G4" s="39"/>
    </row>
    <row r="5" spans="1:10" ht="13.5" thickBot="1">
      <c r="A5" s="59" t="s">
        <v>197</v>
      </c>
      <c r="B5" s="40"/>
      <c r="C5" s="40"/>
      <c r="D5" s="40"/>
      <c r="E5" s="40"/>
      <c r="F5" s="40"/>
      <c r="G5" s="40"/>
      <c r="H5" s="41"/>
      <c r="I5" s="41"/>
      <c r="J5" s="41"/>
    </row>
    <row r="6" spans="1:7" ht="15.75">
      <c r="A6" s="32"/>
      <c r="B6" s="30"/>
      <c r="C6" s="27"/>
      <c r="D6" s="28"/>
      <c r="E6" s="28"/>
      <c r="F6" s="28"/>
      <c r="G6" s="31"/>
    </row>
    <row r="7" spans="1:7" ht="15.75">
      <c r="A7" s="60" t="s">
        <v>203</v>
      </c>
      <c r="B7" s="30"/>
      <c r="C7" s="27"/>
      <c r="D7" s="28"/>
      <c r="E7" s="28"/>
      <c r="F7" s="28"/>
      <c r="G7" s="31"/>
    </row>
    <row r="8" spans="1:10" ht="15.75">
      <c r="A8" s="60"/>
      <c r="B8" s="30"/>
      <c r="C8" s="27"/>
      <c r="D8" s="28"/>
      <c r="E8" s="28"/>
      <c r="F8" s="28"/>
      <c r="G8" s="31"/>
      <c r="J8" s="86"/>
    </row>
    <row r="9" spans="1:10" ht="15.75">
      <c r="A9" s="60"/>
      <c r="B9" s="30"/>
      <c r="C9" s="27"/>
      <c r="D9" s="28"/>
      <c r="E9" s="28"/>
      <c r="F9" s="28"/>
      <c r="G9" s="31"/>
      <c r="J9" s="23" t="s">
        <v>67</v>
      </c>
    </row>
    <row r="10" spans="1:10" ht="15.75">
      <c r="A10" s="60"/>
      <c r="B10" s="30"/>
      <c r="C10" s="27"/>
      <c r="D10" s="28"/>
      <c r="E10" s="28"/>
      <c r="F10" s="28"/>
      <c r="G10" s="31"/>
      <c r="H10" s="73" t="s">
        <v>166</v>
      </c>
      <c r="I10" s="10"/>
      <c r="J10" s="23" t="s">
        <v>82</v>
      </c>
    </row>
    <row r="11" spans="1:10" ht="15.75">
      <c r="A11" s="60"/>
      <c r="B11" s="30"/>
      <c r="C11" s="27"/>
      <c r="D11" s="28"/>
      <c r="E11" s="28"/>
      <c r="F11" s="28"/>
      <c r="G11" s="31"/>
      <c r="H11" s="23" t="s">
        <v>19</v>
      </c>
      <c r="I11" s="10"/>
      <c r="J11" s="73" t="s">
        <v>167</v>
      </c>
    </row>
    <row r="12" spans="1:10" ht="15.75">
      <c r="A12" s="60"/>
      <c r="B12" s="30"/>
      <c r="C12" s="27"/>
      <c r="D12" s="28"/>
      <c r="E12" s="28"/>
      <c r="F12" s="28"/>
      <c r="G12" s="31"/>
      <c r="H12" s="72" t="s">
        <v>196</v>
      </c>
      <c r="I12" s="2"/>
      <c r="J12" s="70" t="s">
        <v>204</v>
      </c>
    </row>
    <row r="14" spans="8:10" ht="12.75">
      <c r="H14" s="23" t="s">
        <v>8</v>
      </c>
      <c r="J14" s="23" t="s">
        <v>8</v>
      </c>
    </row>
    <row r="15" ht="12.75">
      <c r="A15" s="4" t="s">
        <v>44</v>
      </c>
    </row>
    <row r="16" spans="2:13" ht="12.75">
      <c r="B16" s="54" t="s">
        <v>73</v>
      </c>
      <c r="H16" s="46">
        <f>'[2]cashflow'!$G$8</f>
        <v>22523.17949559161</v>
      </c>
      <c r="J16" s="46">
        <v>50217</v>
      </c>
      <c r="M16" s="49">
        <f>H16-'P&amp;L'!H44</f>
        <v>0.2543146816351509</v>
      </c>
    </row>
    <row r="17" spans="8:10" ht="12.75">
      <c r="H17" s="46"/>
      <c r="J17" s="46"/>
    </row>
    <row r="18" spans="2:10" ht="12.75">
      <c r="B18" s="54" t="s">
        <v>60</v>
      </c>
      <c r="H18" s="46"/>
      <c r="J18" s="46"/>
    </row>
    <row r="19" spans="3:10" ht="12.75">
      <c r="C19" t="s">
        <v>45</v>
      </c>
      <c r="H19" s="46">
        <f>'[2]cashflow'!$I$37</f>
        <v>17068.053097673575</v>
      </c>
      <c r="J19" s="46">
        <v>-18085</v>
      </c>
    </row>
    <row r="20" spans="3:10" ht="12.75">
      <c r="C20" t="s">
        <v>46</v>
      </c>
      <c r="H20" s="46">
        <f>'[2]cashflow'!$G$34</f>
        <v>1683.009826620002</v>
      </c>
      <c r="J20" s="46">
        <v>2221</v>
      </c>
    </row>
    <row r="21" spans="3:10" ht="12.75">
      <c r="C21" t="s">
        <v>47</v>
      </c>
      <c r="H21" s="46">
        <f>'[2]cashflow'!$G$35</f>
        <v>-5300.891305231</v>
      </c>
      <c r="J21" s="46">
        <v>-3707</v>
      </c>
    </row>
    <row r="22" spans="8:10" ht="12.75">
      <c r="H22" s="52"/>
      <c r="J22" s="52"/>
    </row>
    <row r="23" spans="2:10" ht="12.75">
      <c r="B23" s="54" t="s">
        <v>75</v>
      </c>
      <c r="H23" s="46">
        <f>SUM(H16:H21)</f>
        <v>35973.351114654186</v>
      </c>
      <c r="J23" s="46">
        <f>SUM(J16:J21)</f>
        <v>30646</v>
      </c>
    </row>
    <row r="24" spans="8:10" ht="12.75">
      <c r="H24" s="46"/>
      <c r="J24" s="46"/>
    </row>
    <row r="25" spans="2:10" ht="12.75">
      <c r="B25" s="54" t="s">
        <v>193</v>
      </c>
      <c r="H25" s="46"/>
      <c r="J25" s="46"/>
    </row>
    <row r="26" spans="3:10" ht="12.75">
      <c r="C26" t="s">
        <v>48</v>
      </c>
      <c r="H26" s="46">
        <f>SUM('[2]cashflow'!$G$41:$G$47)</f>
        <v>168048.20411264233</v>
      </c>
      <c r="J26" s="46">
        <v>-178838</v>
      </c>
    </row>
    <row r="27" spans="3:10" ht="12.75">
      <c r="C27" t="s">
        <v>49</v>
      </c>
      <c r="H27" s="46">
        <f>SUM('[2]cashflow'!$G$48:$G$49)</f>
        <v>-65468.906443717</v>
      </c>
      <c r="J27" s="46">
        <v>132628</v>
      </c>
    </row>
    <row r="28" spans="8:10" ht="12.75">
      <c r="H28" s="52"/>
      <c r="J28" s="52"/>
    </row>
    <row r="29" spans="2:10" ht="12.75">
      <c r="B29" s="14" t="s">
        <v>219</v>
      </c>
      <c r="H29" s="46">
        <f>SUM(H23:H27)-1</f>
        <v>138551.64878357953</v>
      </c>
      <c r="J29" s="46">
        <f>SUM(J23:J27)</f>
        <v>-15564</v>
      </c>
    </row>
    <row r="30" spans="8:10" ht="12.75">
      <c r="H30" s="46"/>
      <c r="J30" s="46"/>
    </row>
    <row r="31" spans="2:10" ht="12.75">
      <c r="B31" t="s">
        <v>46</v>
      </c>
      <c r="H31" s="46">
        <f>'[2]cashflow'!$G$54</f>
        <v>-7932.009826620002</v>
      </c>
      <c r="J31" s="46">
        <v>-8453</v>
      </c>
    </row>
    <row r="32" spans="2:10" ht="12.75">
      <c r="B32" t="s">
        <v>47</v>
      </c>
      <c r="H32" s="46">
        <f>'[2]cashflow'!$G$53</f>
        <v>5300.891305231</v>
      </c>
      <c r="J32" s="46">
        <v>3707</v>
      </c>
    </row>
    <row r="33" spans="2:10" ht="12.75">
      <c r="B33" t="s">
        <v>171</v>
      </c>
      <c r="H33" s="46">
        <f>'[2]cashflow'!$G$55</f>
        <v>2893.5552363240004</v>
      </c>
      <c r="J33" s="46">
        <v>-831</v>
      </c>
    </row>
    <row r="34" spans="8:10" ht="12.75">
      <c r="H34" s="52"/>
      <c r="J34" s="46"/>
    </row>
    <row r="35" spans="2:10" ht="12.75">
      <c r="B35" s="14" t="s">
        <v>209</v>
      </c>
      <c r="H35" s="55">
        <f>SUM(H29:H34)+1</f>
        <v>138815.08549851453</v>
      </c>
      <c r="J35" s="55">
        <f>SUM(J29:J34)</f>
        <v>-21141</v>
      </c>
    </row>
    <row r="36" spans="2:10" ht="12.75">
      <c r="B36" s="5" t="s">
        <v>3</v>
      </c>
      <c r="H36" s="46"/>
      <c r="J36" s="46"/>
    </row>
    <row r="37" spans="1:10" ht="12.75">
      <c r="A37" s="4" t="s">
        <v>50</v>
      </c>
      <c r="H37" s="46"/>
      <c r="J37" s="46"/>
    </row>
    <row r="38" spans="1:10" ht="12.75">
      <c r="A38" s="4"/>
      <c r="B38" s="54" t="s">
        <v>205</v>
      </c>
      <c r="H38" s="46">
        <v>0</v>
      </c>
      <c r="J38" s="46">
        <v>-695</v>
      </c>
    </row>
    <row r="39" spans="1:10" ht="12.75">
      <c r="A39" s="4"/>
      <c r="B39" s="90" t="s">
        <v>182</v>
      </c>
      <c r="H39" s="46"/>
      <c r="J39" s="15"/>
    </row>
    <row r="40" spans="1:10" ht="12.75">
      <c r="A40" s="4"/>
      <c r="B40" s="90" t="s">
        <v>183</v>
      </c>
      <c r="H40" s="46">
        <v>0</v>
      </c>
      <c r="J40" s="15">
        <v>6100</v>
      </c>
    </row>
    <row r="41" spans="1:10" ht="12.75">
      <c r="A41" s="4"/>
      <c r="B41" s="90" t="s">
        <v>184</v>
      </c>
      <c r="H41" s="46">
        <f>'[2]cashflow'!$G$71</f>
        <v>2500</v>
      </c>
      <c r="J41" s="15">
        <v>3000</v>
      </c>
    </row>
    <row r="42" spans="1:10" ht="12.75">
      <c r="A42" s="4"/>
      <c r="B42" s="54" t="s">
        <v>189</v>
      </c>
      <c r="H42" s="46">
        <f>'[2]cashflow'!$G$70</f>
        <v>471</v>
      </c>
      <c r="J42" s="15">
        <v>0</v>
      </c>
    </row>
    <row r="43" spans="1:10" ht="12.75">
      <c r="A43" s="4"/>
      <c r="B43" s="54" t="s">
        <v>186</v>
      </c>
      <c r="H43" s="46">
        <f>'[2]cashflow'!$G$64</f>
        <v>-1215</v>
      </c>
      <c r="J43" s="15">
        <v>0</v>
      </c>
    </row>
    <row r="44" spans="1:10" ht="12.75">
      <c r="A44" s="4"/>
      <c r="B44" s="90" t="s">
        <v>172</v>
      </c>
      <c r="H44" s="46">
        <f>'[2]cashflow'!$G$63</f>
        <v>901.68</v>
      </c>
      <c r="J44" s="15">
        <v>0</v>
      </c>
    </row>
    <row r="45" spans="2:10" ht="12.75">
      <c r="B45" t="s">
        <v>51</v>
      </c>
      <c r="H45" s="46">
        <f>'[2]cashflow'!$G$61</f>
        <v>-6095.246764347999</v>
      </c>
      <c r="J45" s="46">
        <v>-13043</v>
      </c>
    </row>
    <row r="46" spans="2:10" ht="12.75">
      <c r="B46" t="s">
        <v>152</v>
      </c>
      <c r="H46" s="46">
        <f>'[2]cashflow'!$G$68</f>
        <v>-1342</v>
      </c>
      <c r="J46" s="46">
        <v>-6553</v>
      </c>
    </row>
    <row r="47" spans="2:10" ht="12.75">
      <c r="B47" t="s">
        <v>52</v>
      </c>
      <c r="H47" s="46">
        <f>'[2]cashflow'!$G$62</f>
        <v>368.4526393080014</v>
      </c>
      <c r="J47" s="46">
        <v>2221</v>
      </c>
    </row>
    <row r="48" spans="2:10" ht="12.75">
      <c r="B48" s="54" t="s">
        <v>126</v>
      </c>
      <c r="H48" s="46">
        <f>'[2]cashflow'!$G$67</f>
        <v>6857.05843</v>
      </c>
      <c r="J48" s="46">
        <v>0</v>
      </c>
    </row>
    <row r="49" spans="2:10" ht="12.75">
      <c r="B49" s="54" t="s">
        <v>181</v>
      </c>
      <c r="H49" s="46">
        <v>0</v>
      </c>
      <c r="J49" s="46">
        <v>36724</v>
      </c>
    </row>
    <row r="50" spans="2:10" ht="12.75">
      <c r="B50" s="90" t="s">
        <v>151</v>
      </c>
      <c r="H50" s="46">
        <f>'[2]cashflow'!$G$65</f>
        <v>-9.306039999999939</v>
      </c>
      <c r="J50" s="46">
        <v>0</v>
      </c>
    </row>
    <row r="51" spans="2:10" ht="12.75">
      <c r="B51" s="54" t="s">
        <v>55</v>
      </c>
      <c r="H51" s="46">
        <f>'[2]cashflow'!$G$69</f>
        <v>1171.5939900000003</v>
      </c>
      <c r="J51" s="46">
        <v>982</v>
      </c>
    </row>
    <row r="52" spans="8:10" ht="12.75">
      <c r="H52" s="46"/>
      <c r="J52" s="46"/>
    </row>
    <row r="53" spans="2:10" ht="12.75">
      <c r="B53" s="14" t="s">
        <v>187</v>
      </c>
      <c r="H53" s="55">
        <f>SUM(H38:H51)+1</f>
        <v>3609.2322549600026</v>
      </c>
      <c r="J53" s="55">
        <f>SUM(J38:J52)</f>
        <v>28736</v>
      </c>
    </row>
    <row r="54" spans="8:10" ht="12.75">
      <c r="H54" s="46"/>
      <c r="J54" s="46"/>
    </row>
    <row r="55" spans="1:10" ht="12.75">
      <c r="A55" s="4" t="s">
        <v>53</v>
      </c>
      <c r="H55" s="46"/>
      <c r="J55" s="46"/>
    </row>
    <row r="56" spans="1:10" ht="12.75">
      <c r="A56" s="4"/>
      <c r="B56" t="s">
        <v>54</v>
      </c>
      <c r="H56" s="46">
        <f>'[2]cashflow'!$G$77</f>
        <v>-11285.243269999977</v>
      </c>
      <c r="J56" s="46">
        <v>-36368</v>
      </c>
    </row>
    <row r="57" spans="1:10" ht="12.75">
      <c r="A57" s="4"/>
      <c r="B57" t="s">
        <v>84</v>
      </c>
      <c r="H57" s="46">
        <f>'[2]cashflow'!$G$78</f>
        <v>-65.30904450000071</v>
      </c>
      <c r="J57" s="46">
        <v>2233</v>
      </c>
    </row>
    <row r="58" spans="1:10" ht="12.75">
      <c r="A58" s="4"/>
      <c r="B58" t="s">
        <v>127</v>
      </c>
      <c r="H58" s="46">
        <f>'[2]cashflow'!$G$82</f>
        <v>-848</v>
      </c>
      <c r="J58" s="46">
        <v>-2733</v>
      </c>
    </row>
    <row r="59" spans="1:10" ht="12.75">
      <c r="A59" s="4"/>
      <c r="B59" t="s">
        <v>78</v>
      </c>
      <c r="H59" s="46">
        <f>'[2]cashflow'!$G$80</f>
        <v>13713.27025</v>
      </c>
      <c r="J59" s="46">
        <v>5173</v>
      </c>
    </row>
    <row r="60" spans="2:10" ht="12.75">
      <c r="B60" t="s">
        <v>80</v>
      </c>
      <c r="H60" s="46">
        <f>'[2]cashflow'!$G$81</f>
        <v>-5997.53785</v>
      </c>
      <c r="J60" s="46">
        <v>-2559</v>
      </c>
    </row>
    <row r="61" spans="2:10" ht="12.75">
      <c r="B61" s="54" t="s">
        <v>81</v>
      </c>
      <c r="H61" s="46">
        <f>'[2]cashflow'!$G$79</f>
        <v>-845.6464590000006</v>
      </c>
      <c r="J61" s="46">
        <v>-1684</v>
      </c>
    </row>
    <row r="62" spans="2:10" ht="12.75">
      <c r="B62" s="90" t="s">
        <v>177</v>
      </c>
      <c r="H62" s="46">
        <f>'[2]cashflow'!$G$83</f>
        <v>0</v>
      </c>
      <c r="J62" s="46">
        <v>-2372</v>
      </c>
    </row>
    <row r="63" spans="8:10" ht="12.75">
      <c r="H63" s="46"/>
      <c r="J63" s="46"/>
    </row>
    <row r="64" spans="2:10" ht="12.75">
      <c r="B64" s="14" t="s">
        <v>188</v>
      </c>
      <c r="H64" s="55">
        <f>SUM(H56:H63)-1</f>
        <v>-5329.466373499979</v>
      </c>
      <c r="J64" s="55">
        <f>SUM(J56:J62)</f>
        <v>-38310</v>
      </c>
    </row>
    <row r="65" spans="8:10" ht="12.75">
      <c r="H65" s="46"/>
      <c r="J65" s="46"/>
    </row>
    <row r="66" spans="1:10" ht="12.75">
      <c r="A66" s="14" t="s">
        <v>210</v>
      </c>
      <c r="H66" s="46">
        <f>H35+H53+H64</f>
        <v>137094.85137997454</v>
      </c>
      <c r="J66" s="46">
        <f>J35+J53+J64</f>
        <v>-30715</v>
      </c>
    </row>
    <row r="67" spans="8:10" ht="12.75">
      <c r="H67" s="46"/>
      <c r="J67" s="46"/>
    </row>
    <row r="68" spans="1:10" ht="12.75">
      <c r="A68" s="14" t="s">
        <v>97</v>
      </c>
      <c r="H68" s="46">
        <v>46585</v>
      </c>
      <c r="J68" s="46">
        <v>112236</v>
      </c>
    </row>
    <row r="69" spans="1:10" ht="12.75">
      <c r="A69" s="4"/>
      <c r="H69" s="46"/>
      <c r="J69" s="46"/>
    </row>
    <row r="70" spans="1:10" ht="12.75">
      <c r="A70" s="4" t="s">
        <v>56</v>
      </c>
      <c r="H70" s="46">
        <f>'[2]cashflow'!$G$93+1</f>
        <v>7.286048305000122</v>
      </c>
      <c r="J70" s="46">
        <v>-428</v>
      </c>
    </row>
    <row r="71" spans="1:10" ht="12.75">
      <c r="A71" s="4"/>
      <c r="H71" s="46"/>
      <c r="J71" s="46"/>
    </row>
    <row r="72" spans="1:10" ht="13.5" thickBot="1">
      <c r="A72" s="14" t="s">
        <v>98</v>
      </c>
      <c r="H72" s="53">
        <f>SUM(H66:H70)</f>
        <v>183687.13742827953</v>
      </c>
      <c r="J72" s="53">
        <f>SUM(J66:J70)</f>
        <v>81093</v>
      </c>
    </row>
    <row r="73" ht="12.75">
      <c r="J73" s="46"/>
    </row>
    <row r="74" ht="12.75">
      <c r="J74" s="46"/>
    </row>
    <row r="75" spans="1:10" ht="12.75">
      <c r="A75" s="14" t="s">
        <v>57</v>
      </c>
      <c r="J75" s="46"/>
    </row>
    <row r="76" ht="12.75">
      <c r="J76" s="46"/>
    </row>
    <row r="77" spans="2:10" ht="12.75">
      <c r="B77" s="14" t="s">
        <v>83</v>
      </c>
      <c r="H77" s="46">
        <f>'[2]cashflow'!$G$102</f>
        <v>-3497</v>
      </c>
      <c r="J77" s="46">
        <v>-3317</v>
      </c>
    </row>
    <row r="78" spans="2:10" ht="12.75">
      <c r="B78" s="4" t="s">
        <v>17</v>
      </c>
      <c r="H78" s="46">
        <f>'[2]cashflow'!$G$100</f>
        <v>20292.892946218002</v>
      </c>
      <c r="J78" s="46">
        <v>16117</v>
      </c>
    </row>
    <row r="79" spans="2:10" ht="12.75">
      <c r="B79" s="4" t="s">
        <v>58</v>
      </c>
      <c r="H79" s="46">
        <f>'[2]cashflow'!$G$101</f>
        <v>166890.68224078798</v>
      </c>
      <c r="J79" s="46">
        <v>68293</v>
      </c>
    </row>
    <row r="80" spans="8:10" ht="12.75">
      <c r="H80" s="46"/>
      <c r="J80" s="46"/>
    </row>
    <row r="81" spans="8:10" ht="13.5" thickBot="1">
      <c r="H81" s="53">
        <f>SUM(H77:H79)</f>
        <v>183686.57518700598</v>
      </c>
      <c r="J81" s="53">
        <f>SUM(J77:J79)</f>
        <v>81093</v>
      </c>
    </row>
    <row r="82" ht="12.75">
      <c r="H82" s="49"/>
    </row>
    <row r="83" ht="12.75">
      <c r="A83" s="14"/>
    </row>
    <row r="84" spans="1:11" ht="12.75">
      <c r="A84" s="132" t="s">
        <v>110</v>
      </c>
      <c r="B84" s="132"/>
      <c r="C84" s="132"/>
      <c r="D84" s="132"/>
      <c r="E84" s="132"/>
      <c r="F84" s="132"/>
      <c r="G84" s="132"/>
      <c r="H84" s="132"/>
      <c r="I84" s="132"/>
      <c r="J84" s="132"/>
      <c r="K84" s="132"/>
    </row>
    <row r="85" spans="1:11" ht="12.75">
      <c r="A85" s="132" t="s">
        <v>165</v>
      </c>
      <c r="B85" s="132"/>
      <c r="C85" s="132"/>
      <c r="D85" s="132"/>
      <c r="E85" s="132"/>
      <c r="F85" s="132"/>
      <c r="G85" s="132"/>
      <c r="H85" s="132"/>
      <c r="I85" s="132"/>
      <c r="J85" s="132"/>
      <c r="K85" s="132"/>
    </row>
    <row r="86" spans="1:12" ht="12.75">
      <c r="A86" s="132" t="s">
        <v>124</v>
      </c>
      <c r="B86" s="132"/>
      <c r="C86" s="132"/>
      <c r="D86" s="132"/>
      <c r="E86" s="132"/>
      <c r="F86" s="132"/>
      <c r="G86" s="132"/>
      <c r="H86" s="132"/>
      <c r="I86" s="132"/>
      <c r="J86" s="132"/>
      <c r="K86" s="132"/>
      <c r="L86" s="132"/>
    </row>
  </sheetData>
  <mergeCells count="6">
    <mergeCell ref="A85:K85"/>
    <mergeCell ref="A86:L86"/>
    <mergeCell ref="A1:I1"/>
    <mergeCell ref="A2:I2"/>
    <mergeCell ref="A3:I3"/>
    <mergeCell ref="A84:K84"/>
  </mergeCells>
  <printOptions/>
  <pageMargins left="1.19" right="0.24" top="0.33" bottom="0" header="0.24" footer="0.5"/>
  <pageSetup fitToHeight="1" fitToWidth="1" horizontalDpi="600" verticalDpi="600" orientation="portrait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Insas Berhad</cp:lastModifiedBy>
  <cp:lastPrinted>2008-05-28T08:31:51Z</cp:lastPrinted>
  <dcterms:created xsi:type="dcterms:W3CDTF">2000-02-14T08:00:04Z</dcterms:created>
  <dcterms:modified xsi:type="dcterms:W3CDTF">2008-05-28T08:31:55Z</dcterms:modified>
  <cp:category/>
  <cp:version/>
  <cp:contentType/>
  <cp:contentStatus/>
</cp:coreProperties>
</file>